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lockStructure="1"/>
  <bookViews>
    <workbookView showSheetTabs="0" xWindow="120" yWindow="270" windowWidth="19440" windowHeight="12150"/>
  </bookViews>
  <sheets>
    <sheet name="Portada" sheetId="12" r:id="rId1"/>
    <sheet name="Calendario" sheetId="15" r:id="rId2"/>
    <sheet name="Estadio" sheetId="18" r:id="rId3"/>
    <sheet name="Grupo A" sheetId="6" r:id="rId4"/>
    <sheet name="Grupo B" sheetId="9" r:id="rId5"/>
    <sheet name="Fase Final" sheetId="11" r:id="rId6"/>
    <sheet name="Configuracion" sheetId="1" state="veryHidden" r:id="rId7"/>
    <sheet name="Traducciones" sheetId="10" r:id="rId8"/>
    <sheet name="Palmares" sheetId="13" r:id="rId9"/>
    <sheet name="Plantillas" sheetId="16" r:id="rId10"/>
    <sheet name="Fichas" sheetId="17" r:id="rId11"/>
    <sheet name="Estadisticas" sheetId="22" r:id="rId12"/>
    <sheet name="Conf_Fichas" sheetId="20" state="veryHidden" r:id="rId13"/>
    <sheet name="Horas" sheetId="19" state="veryHidden" r:id="rId14"/>
    <sheet name="Version" sheetId="23" r:id="rId15"/>
    <sheet name="Menu" sheetId="21" state="veryHidden" r:id="rId16"/>
    <sheet name="Banderas y Sucio" sheetId="24" state="veryHidden" r:id="rId17"/>
  </sheets>
  <definedNames>
    <definedName name="arbitros">Plantillas!$W$3:$W$12</definedName>
    <definedName name="Brasil">Plantillas!$B$3:$E$26</definedName>
    <definedName name="CET" localSheetId="13">Horas!$C$35</definedName>
    <definedName name="España">Plantillas!$B$29:$E$52</definedName>
    <definedName name="estadio">Configuracion!$S$1:$S$6</definedName>
    <definedName name="id_estadio">Configuracion!$R$1:$R$6</definedName>
    <definedName name="idiomas">Configuracion!$Z$11:$Z$15</definedName>
    <definedName name="Italia">Plantillas!$Q$3:$T$26</definedName>
    <definedName name="Japón">Plantillas!$G$3:$J$26</definedName>
    <definedName name="lista_horas">Horas!$D$4:$D$64</definedName>
    <definedName name="Méjico">Plantillas!$L$3:$O$26</definedName>
    <definedName name="Nigeria">Plantillas!$Q$29:$T$52</definedName>
    <definedName name="num_idiomas">Configuracion!$Y$11:$Y$15</definedName>
    <definedName name="num_idiomas2">Configuracion!$AA$11:$AA$15</definedName>
    <definedName name="part1">Fichas!$E$2:$T$28</definedName>
    <definedName name="part10">Fichas!$E$254:$T$280</definedName>
    <definedName name="part11">Fichas!$E$282:$T$308</definedName>
    <definedName name="part12">Fichas!$E$310:$T$336</definedName>
    <definedName name="part13">Fichas!$E$338:$T$364</definedName>
    <definedName name="part14">Fichas!$E$366:$T$392</definedName>
    <definedName name="part15">Fichas!$E$394:$T$420</definedName>
    <definedName name="part16">Fichas!$E$422:$T$448</definedName>
    <definedName name="part2">Fichas!$E$30:$T$56</definedName>
    <definedName name="part3">Fichas!$E$58:$T$84</definedName>
    <definedName name="part4">Fichas!$E$86:$T$112</definedName>
    <definedName name="part5">Fichas!$E$114:$T$140</definedName>
    <definedName name="part6">Fichas!$E$142:$T$168</definedName>
    <definedName name="part7">Fichas!$E$170:$T$196</definedName>
    <definedName name="part8">Fichas!$E$198:$T$224</definedName>
    <definedName name="part9">Fichas!$E$226:$T$252</definedName>
    <definedName name="Tahití">Plantillas!$L$29:$O$52</definedName>
    <definedName name="Uruguay">Plantillas!$G$29:$J$52</definedName>
  </definedNames>
  <calcPr calcId="145621" iterate="1"/>
</workbook>
</file>

<file path=xl/calcChain.xml><?xml version="1.0" encoding="utf-8"?>
<calcChain xmlns="http://schemas.openxmlformats.org/spreadsheetml/2006/main">
  <c r="R3" i="6" l="1"/>
  <c r="M29" i="1"/>
  <c r="M30" i="1"/>
  <c r="M31" i="1"/>
  <c r="M32" i="1"/>
  <c r="A15" i="1"/>
  <c r="F17" i="1"/>
  <c r="O25" i="1" l="1"/>
  <c r="D25" i="1" s="1"/>
  <c r="O32" i="1"/>
  <c r="D32" i="1" s="1"/>
  <c r="O23" i="1"/>
  <c r="D23" i="1" s="1"/>
  <c r="O22" i="1"/>
  <c r="D22" i="1" s="1"/>
  <c r="O29" i="1"/>
  <c r="D29" i="1" s="1"/>
  <c r="I29" i="1" s="1"/>
  <c r="O21" i="1"/>
  <c r="D21" i="1" s="1"/>
  <c r="O28" i="1"/>
  <c r="D28" i="1" s="1"/>
  <c r="O20" i="1"/>
  <c r="D20" i="1" s="1"/>
  <c r="O33" i="1"/>
  <c r="D33" i="1" s="1"/>
  <c r="O24" i="1"/>
  <c r="D24" i="1" s="1"/>
  <c r="O31" i="1"/>
  <c r="D31" i="1" s="1"/>
  <c r="O30" i="1"/>
  <c r="D30" i="1" s="1"/>
  <c r="O35" i="1"/>
  <c r="D35" i="1" s="1"/>
  <c r="O27" i="1"/>
  <c r="D27" i="1" s="1"/>
  <c r="O19" i="1"/>
  <c r="D19" i="1" s="1"/>
  <c r="O34" i="1"/>
  <c r="D34" i="1" s="1"/>
  <c r="O26" i="1"/>
  <c r="D26" i="1" s="1"/>
  <c r="O18" i="1"/>
  <c r="D18" i="1" s="1"/>
  <c r="O17" i="1"/>
  <c r="D17" i="1" s="1"/>
  <c r="I28" i="1" l="1"/>
  <c r="J28" i="1"/>
  <c r="J27" i="1"/>
  <c r="I27" i="1"/>
  <c r="I24" i="1"/>
  <c r="J24" i="1"/>
  <c r="I26" i="1"/>
  <c r="J26" i="1"/>
  <c r="I25" i="1"/>
  <c r="J25" i="1"/>
  <c r="I23" i="1"/>
  <c r="J23" i="1"/>
  <c r="I22" i="1"/>
  <c r="J22" i="1"/>
  <c r="I20" i="1"/>
  <c r="J20" i="1"/>
  <c r="I21" i="1"/>
  <c r="J21" i="1"/>
  <c r="I18" i="1"/>
  <c r="J18" i="1"/>
  <c r="I19" i="1"/>
  <c r="J19" i="1"/>
  <c r="I17" i="1"/>
  <c r="J17" i="1"/>
  <c r="E17" i="1"/>
  <c r="A18" i="12"/>
  <c r="C1" i="10" l="1"/>
  <c r="F42" i="1"/>
  <c r="V6" i="11" l="1"/>
  <c r="V5" i="11"/>
  <c r="V4" i="11"/>
  <c r="V3" i="11"/>
  <c r="U8" i="9"/>
  <c r="U7" i="9"/>
  <c r="U6" i="9"/>
  <c r="U5" i="9"/>
  <c r="U4" i="9"/>
  <c r="U3" i="9"/>
  <c r="U4" i="6"/>
  <c r="U5" i="6"/>
  <c r="U6" i="6"/>
  <c r="U7" i="6"/>
  <c r="U8" i="6"/>
  <c r="U3" i="6"/>
  <c r="U17" i="6"/>
  <c r="Y4" i="11"/>
  <c r="X4" i="6"/>
  <c r="Y3" i="11"/>
  <c r="X4" i="9"/>
  <c r="X7" i="9"/>
  <c r="X8" i="6"/>
  <c r="X5" i="9"/>
  <c r="X5" i="6"/>
  <c r="Y5" i="11"/>
  <c r="Y6" i="11"/>
  <c r="X3" i="9"/>
  <c r="X8" i="9"/>
  <c r="X6" i="6"/>
  <c r="X7" i="6"/>
  <c r="X3" i="6"/>
  <c r="X6" i="9"/>
  <c r="N4" i="15" l="1"/>
  <c r="N5" i="15"/>
  <c r="N6" i="15"/>
  <c r="N7" i="15"/>
  <c r="N8" i="15"/>
  <c r="N9" i="15"/>
  <c r="N10" i="15"/>
  <c r="N11" i="15"/>
  <c r="N12" i="15"/>
  <c r="N13" i="15"/>
  <c r="N14" i="15"/>
  <c r="N15" i="15"/>
  <c r="N16" i="15"/>
  <c r="N17" i="15"/>
  <c r="N18" i="15"/>
  <c r="N3" i="15"/>
  <c r="Q8" i="15"/>
  <c r="Q18" i="15"/>
  <c r="Q10" i="15"/>
  <c r="Q12" i="15"/>
  <c r="Q9" i="15"/>
  <c r="Q16" i="15"/>
  <c r="Q17" i="15"/>
  <c r="Q6" i="15"/>
  <c r="Q4" i="15"/>
  <c r="Q5" i="15"/>
  <c r="Q14" i="15"/>
  <c r="Q15" i="15"/>
  <c r="Q3" i="15"/>
  <c r="Q11" i="15"/>
  <c r="Q13" i="15"/>
  <c r="Q7" i="15"/>
  <c r="G13" i="19" l="1"/>
  <c r="R4" i="19" l="1"/>
  <c r="H4" i="19"/>
  <c r="C107" i="10" l="1"/>
  <c r="D17" i="23" s="1"/>
  <c r="C106" i="10" l="1"/>
  <c r="C104" i="10"/>
  <c r="C14" i="23" s="1"/>
  <c r="C103" i="10"/>
  <c r="C13" i="23" s="1"/>
  <c r="C102" i="10"/>
  <c r="C12" i="23" s="1"/>
  <c r="C3" i="10"/>
  <c r="T17" i="12" s="1"/>
  <c r="C105" i="10"/>
  <c r="A337" i="17" s="1"/>
  <c r="C100" i="10"/>
  <c r="A17" i="12" s="1"/>
  <c r="C101" i="10"/>
  <c r="C97" i="10"/>
  <c r="C6" i="23" s="1"/>
  <c r="C96" i="10"/>
  <c r="C5" i="23" s="1"/>
  <c r="C94" i="10"/>
  <c r="C3" i="23" s="1"/>
  <c r="C95" i="10"/>
  <c r="C4" i="23" s="1"/>
  <c r="C99" i="10"/>
  <c r="A19" i="16" s="1"/>
  <c r="C93" i="10"/>
  <c r="D54" i="16" s="1"/>
  <c r="C98" i="10"/>
  <c r="F5" i="16" s="1"/>
  <c r="C87" i="10"/>
  <c r="C88" i="10"/>
  <c r="C89" i="10"/>
  <c r="M39" i="13" s="1"/>
  <c r="C90" i="10"/>
  <c r="V13" i="13" s="1"/>
  <c r="C91" i="10"/>
  <c r="V25" i="13" s="1"/>
  <c r="C92" i="10"/>
  <c r="V26" i="13" s="1"/>
  <c r="C108" i="10"/>
  <c r="L11" i="11" s="1"/>
  <c r="C109" i="10"/>
  <c r="C110" i="10"/>
  <c r="C111" i="10"/>
  <c r="C86" i="10"/>
  <c r="M25" i="13" s="1"/>
  <c r="C82" i="10"/>
  <c r="D38" i="13" s="1"/>
  <c r="C83" i="10"/>
  <c r="M11" i="13" s="1"/>
  <c r="C84" i="10"/>
  <c r="V24" i="13" s="1"/>
  <c r="C85" i="10"/>
  <c r="M38" i="13" s="1"/>
  <c r="AF10" i="13"/>
  <c r="U36" i="13" s="1"/>
  <c r="C73" i="10"/>
  <c r="C74" i="10"/>
  <c r="AF3" i="13" s="1"/>
  <c r="L10" i="13" s="1"/>
  <c r="C75" i="10"/>
  <c r="AF4" i="13" s="1"/>
  <c r="U10" i="13" s="1"/>
  <c r="C76" i="10"/>
  <c r="D24" i="13" s="1"/>
  <c r="C77" i="10"/>
  <c r="AF6" i="13" s="1"/>
  <c r="L23" i="13" s="1"/>
  <c r="C78" i="10"/>
  <c r="C79" i="10"/>
  <c r="C80" i="10"/>
  <c r="AF9" i="13" s="1"/>
  <c r="L36" i="13" s="1"/>
  <c r="C81" i="10"/>
  <c r="C59" i="10"/>
  <c r="C60" i="10"/>
  <c r="C61" i="10"/>
  <c r="C62" i="10"/>
  <c r="C63" i="10"/>
  <c r="A6" i="10" s="1"/>
  <c r="C64" i="10"/>
  <c r="A7" i="10" s="1"/>
  <c r="C65" i="10"/>
  <c r="A8" i="10" s="1"/>
  <c r="C66" i="10"/>
  <c r="A9" i="10" s="1"/>
  <c r="C67" i="10"/>
  <c r="A10" i="10" s="1"/>
  <c r="C68" i="10"/>
  <c r="A11" i="10" s="1"/>
  <c r="C69" i="10"/>
  <c r="A12" i="10" s="1"/>
  <c r="C70" i="10"/>
  <c r="A13" i="10" s="1"/>
  <c r="C71" i="10"/>
  <c r="C72" i="10"/>
  <c r="C58" i="10"/>
  <c r="A1" i="10" s="1"/>
  <c r="N8" i="11" l="1"/>
  <c r="E18" i="11"/>
  <c r="E11" i="11"/>
  <c r="E5" i="11"/>
  <c r="C11" i="23"/>
  <c r="A14" i="10"/>
  <c r="A5" i="10"/>
  <c r="A15" i="10"/>
  <c r="C1" i="23"/>
  <c r="L10" i="15"/>
  <c r="L14" i="15"/>
  <c r="L18" i="15"/>
  <c r="L7" i="15"/>
  <c r="L11" i="15"/>
  <c r="L15" i="15"/>
  <c r="L4" i="15"/>
  <c r="L8" i="15"/>
  <c r="L12" i="15"/>
  <c r="L16" i="15"/>
  <c r="L3" i="15"/>
  <c r="L5" i="15"/>
  <c r="L9" i="15"/>
  <c r="L13" i="15"/>
  <c r="L17" i="15"/>
  <c r="L6" i="15"/>
  <c r="S18" i="6"/>
  <c r="S17" i="6"/>
  <c r="S5" i="6"/>
  <c r="S6" i="6"/>
  <c r="S7" i="6"/>
  <c r="S4" i="6"/>
  <c r="S8" i="6"/>
  <c r="S3" i="6"/>
  <c r="S3" i="9"/>
  <c r="S5" i="9"/>
  <c r="S6" i="9"/>
  <c r="S7" i="9"/>
  <c r="S8" i="9"/>
  <c r="S4" i="9"/>
  <c r="I2" i="12"/>
  <c r="A1" i="23"/>
  <c r="A13" i="13"/>
  <c r="A13" i="23"/>
  <c r="A5" i="13"/>
  <c r="A5" i="23"/>
  <c r="A15" i="13"/>
  <c r="A15" i="23"/>
  <c r="A11" i="13"/>
  <c r="A11" i="23"/>
  <c r="A6" i="13"/>
  <c r="A6" i="23"/>
  <c r="A12" i="13"/>
  <c r="A12" i="23"/>
  <c r="A10" i="13"/>
  <c r="A10" i="23"/>
  <c r="A9" i="13"/>
  <c r="A9" i="23"/>
  <c r="A7" i="13"/>
  <c r="A7" i="23"/>
  <c r="A14" i="13"/>
  <c r="A14" i="23"/>
  <c r="A8" i="13"/>
  <c r="A8" i="23"/>
  <c r="A1" i="22"/>
  <c r="A1" i="13"/>
  <c r="A15" i="17"/>
  <c r="A15" i="22"/>
  <c r="A14" i="17"/>
  <c r="A14" i="22"/>
  <c r="A13" i="17"/>
  <c r="A13" i="22"/>
  <c r="A5" i="17"/>
  <c r="A5" i="22"/>
  <c r="A6" i="17"/>
  <c r="A6" i="22"/>
  <c r="A11" i="17"/>
  <c r="A11" i="22"/>
  <c r="A12" i="17"/>
  <c r="A12" i="22"/>
  <c r="A10" i="17"/>
  <c r="A10" i="22"/>
  <c r="A9" i="17"/>
  <c r="A9" i="22"/>
  <c r="A7" i="17"/>
  <c r="A7" i="22"/>
  <c r="A8" i="17"/>
  <c r="A8" i="22"/>
  <c r="A1" i="16"/>
  <c r="A1" i="17"/>
  <c r="A15" i="16"/>
  <c r="A7" i="16"/>
  <c r="A14" i="16"/>
  <c r="A6" i="16"/>
  <c r="A13" i="16"/>
  <c r="A5" i="16"/>
  <c r="A12" i="16"/>
  <c r="A9" i="16"/>
  <c r="A11" i="16"/>
  <c r="A10" i="16"/>
  <c r="A8" i="16"/>
  <c r="A1" i="11"/>
  <c r="A15" i="9"/>
  <c r="A15" i="11"/>
  <c r="A7" i="9"/>
  <c r="A7" i="11"/>
  <c r="A14" i="9"/>
  <c r="A14" i="11"/>
  <c r="A6" i="9"/>
  <c r="A6" i="11"/>
  <c r="A13" i="9"/>
  <c r="A13" i="11"/>
  <c r="A5" i="9"/>
  <c r="A5" i="11"/>
  <c r="A10" i="9"/>
  <c r="A10" i="11"/>
  <c r="A9" i="9"/>
  <c r="A9" i="11"/>
  <c r="A12" i="9"/>
  <c r="A12" i="11"/>
  <c r="A11" i="9"/>
  <c r="A11" i="11"/>
  <c r="A8" i="9"/>
  <c r="A8" i="11"/>
  <c r="A1" i="6"/>
  <c r="A1" i="9"/>
  <c r="A7" i="18"/>
  <c r="A7" i="6"/>
  <c r="A14" i="18"/>
  <c r="A14" i="6"/>
  <c r="A6" i="18"/>
  <c r="A6" i="6"/>
  <c r="A13" i="18"/>
  <c r="A13" i="6"/>
  <c r="A5" i="18"/>
  <c r="A5" i="6"/>
  <c r="A12" i="18"/>
  <c r="A12" i="6"/>
  <c r="A11" i="18"/>
  <c r="A11" i="6"/>
  <c r="A10" i="18"/>
  <c r="A10" i="6"/>
  <c r="A9" i="18"/>
  <c r="A9" i="6"/>
  <c r="A15" i="18"/>
  <c r="A15" i="6"/>
  <c r="A8" i="18"/>
  <c r="A8" i="6"/>
  <c r="A1" i="15"/>
  <c r="A1" i="18"/>
  <c r="A7" i="12"/>
  <c r="A7" i="15"/>
  <c r="A14" i="12"/>
  <c r="A14" i="15"/>
  <c r="A6" i="12"/>
  <c r="A6" i="15"/>
  <c r="A13" i="12"/>
  <c r="A13" i="15"/>
  <c r="A5" i="12"/>
  <c r="A5" i="15"/>
  <c r="A10" i="12"/>
  <c r="A10" i="15"/>
  <c r="A9" i="12"/>
  <c r="A9" i="15"/>
  <c r="A15" i="12"/>
  <c r="A15" i="15"/>
  <c r="A12" i="12"/>
  <c r="A12" i="15"/>
  <c r="A11" i="12"/>
  <c r="A11" i="15"/>
  <c r="A8" i="12"/>
  <c r="A8" i="15"/>
  <c r="A1" i="21"/>
  <c r="A1" i="12"/>
  <c r="A5" i="21"/>
  <c r="A6" i="21"/>
  <c r="A13" i="21"/>
  <c r="A7" i="21"/>
  <c r="A15" i="21"/>
  <c r="A12" i="21"/>
  <c r="A10" i="21"/>
  <c r="A9" i="21"/>
  <c r="D12" i="13"/>
  <c r="A11" i="21"/>
  <c r="A8" i="21"/>
  <c r="D37" i="13"/>
  <c r="M37" i="13"/>
  <c r="AF8" i="13"/>
  <c r="C36" i="13" s="1"/>
  <c r="D39" i="13"/>
  <c r="V12" i="13"/>
  <c r="M26" i="13"/>
  <c r="AF7" i="13"/>
  <c r="U23" i="13" s="1"/>
  <c r="M24" i="13"/>
  <c r="D13" i="13"/>
  <c r="D26" i="13"/>
  <c r="V11" i="13"/>
  <c r="D25" i="13"/>
  <c r="AF5" i="13"/>
  <c r="C23" i="13" s="1"/>
  <c r="M13" i="13"/>
  <c r="D11" i="13"/>
  <c r="M12" i="13"/>
  <c r="A14" i="21"/>
  <c r="AF2" i="13"/>
  <c r="C10" i="13" s="1"/>
  <c r="X5" i="20"/>
  <c r="X6" i="20"/>
  <c r="X7" i="20"/>
  <c r="X8" i="20"/>
  <c r="X9" i="20"/>
  <c r="X10" i="20"/>
  <c r="X11" i="20"/>
  <c r="X12" i="20"/>
  <c r="X13" i="20"/>
  <c r="X4" i="20"/>
  <c r="C52" i="10" l="1"/>
  <c r="C15" i="22" s="1"/>
  <c r="C53" i="10"/>
  <c r="C54" i="10"/>
  <c r="C55" i="10"/>
  <c r="C3" i="22" s="1"/>
  <c r="C56" i="10"/>
  <c r="C27" i="22" s="1"/>
  <c r="C57" i="10"/>
  <c r="C41" i="22" s="1"/>
  <c r="G15" i="22" l="1"/>
  <c r="G29" i="22"/>
  <c r="G3" i="22"/>
  <c r="C29" i="22"/>
  <c r="G187" i="20"/>
  <c r="F187" i="20"/>
  <c r="E187" i="20"/>
  <c r="G141" i="20"/>
  <c r="F141" i="20"/>
  <c r="E141" i="20"/>
  <c r="G186" i="20"/>
  <c r="F186" i="20"/>
  <c r="E186" i="20"/>
  <c r="G140" i="20"/>
  <c r="F140" i="20"/>
  <c r="E140" i="20"/>
  <c r="G185" i="20"/>
  <c r="F185" i="20"/>
  <c r="E185" i="20"/>
  <c r="G139" i="20"/>
  <c r="F139" i="20"/>
  <c r="E139" i="20"/>
  <c r="G184" i="20"/>
  <c r="F184" i="20"/>
  <c r="E184" i="20"/>
  <c r="G138" i="20"/>
  <c r="F138" i="20"/>
  <c r="E138" i="20"/>
  <c r="G183" i="20"/>
  <c r="F183" i="20"/>
  <c r="E183" i="20"/>
  <c r="G137" i="20"/>
  <c r="F137" i="20"/>
  <c r="E137" i="20"/>
  <c r="G182" i="20"/>
  <c r="F182" i="20"/>
  <c r="E182" i="20"/>
  <c r="G136" i="20"/>
  <c r="F136" i="20"/>
  <c r="E136" i="20"/>
  <c r="G181" i="20"/>
  <c r="F181" i="20"/>
  <c r="E181" i="20"/>
  <c r="G135" i="20"/>
  <c r="F135" i="20"/>
  <c r="E135" i="20"/>
  <c r="G180" i="20"/>
  <c r="F180" i="20"/>
  <c r="E180" i="20"/>
  <c r="G134" i="20"/>
  <c r="F134" i="20"/>
  <c r="E134" i="20"/>
  <c r="G179" i="20"/>
  <c r="F179" i="20"/>
  <c r="E179" i="20"/>
  <c r="G133" i="20"/>
  <c r="F133" i="20"/>
  <c r="E133" i="20"/>
  <c r="G178" i="20"/>
  <c r="F178" i="20"/>
  <c r="E178" i="20"/>
  <c r="G132" i="20"/>
  <c r="F132" i="20"/>
  <c r="E132" i="20"/>
  <c r="G177" i="20"/>
  <c r="F177" i="20"/>
  <c r="E177" i="20"/>
  <c r="G131" i="20"/>
  <c r="F131" i="20"/>
  <c r="E131" i="20"/>
  <c r="G176" i="20"/>
  <c r="F176" i="20"/>
  <c r="E176" i="20"/>
  <c r="G130" i="20"/>
  <c r="F130" i="20"/>
  <c r="E130" i="20"/>
  <c r="G175" i="20"/>
  <c r="F175" i="20"/>
  <c r="E175" i="20"/>
  <c r="G129" i="20"/>
  <c r="F129" i="20"/>
  <c r="E129" i="20"/>
  <c r="G174" i="20"/>
  <c r="F174" i="20"/>
  <c r="E174" i="20"/>
  <c r="G128" i="20"/>
  <c r="F128" i="20"/>
  <c r="E128" i="20"/>
  <c r="G173" i="20"/>
  <c r="F173" i="20"/>
  <c r="E173" i="20"/>
  <c r="G127" i="20"/>
  <c r="F127" i="20"/>
  <c r="E127" i="20"/>
  <c r="G172" i="20"/>
  <c r="F172" i="20"/>
  <c r="E172" i="20"/>
  <c r="G126" i="20"/>
  <c r="F126" i="20"/>
  <c r="E126" i="20"/>
  <c r="G171" i="20"/>
  <c r="F171" i="20"/>
  <c r="E171" i="20"/>
  <c r="G125" i="20"/>
  <c r="F125" i="20"/>
  <c r="E125" i="20"/>
  <c r="G170" i="20"/>
  <c r="F170" i="20"/>
  <c r="E170" i="20"/>
  <c r="G124" i="20"/>
  <c r="F124" i="20"/>
  <c r="E124" i="20"/>
  <c r="G169" i="20"/>
  <c r="F169" i="20"/>
  <c r="E169" i="20"/>
  <c r="G123" i="20"/>
  <c r="F123" i="20"/>
  <c r="E123" i="20"/>
  <c r="G168" i="20"/>
  <c r="F168" i="20"/>
  <c r="E168" i="20"/>
  <c r="G122" i="20"/>
  <c r="F122" i="20"/>
  <c r="E122" i="20"/>
  <c r="G167" i="20"/>
  <c r="F167" i="20"/>
  <c r="E167" i="20"/>
  <c r="G121" i="20"/>
  <c r="F121" i="20"/>
  <c r="E121" i="20"/>
  <c r="G166" i="20"/>
  <c r="F166" i="20"/>
  <c r="E166" i="20"/>
  <c r="G120" i="20"/>
  <c r="F120" i="20"/>
  <c r="E120" i="20"/>
  <c r="G165" i="20"/>
  <c r="F165" i="20"/>
  <c r="E165" i="20"/>
  <c r="G119" i="20"/>
  <c r="F119" i="20"/>
  <c r="E119" i="20"/>
  <c r="G164" i="20"/>
  <c r="F164" i="20"/>
  <c r="E164" i="20"/>
  <c r="G118" i="20"/>
  <c r="F118" i="20"/>
  <c r="E118" i="20"/>
  <c r="G163" i="20"/>
  <c r="F163" i="20"/>
  <c r="E163" i="20"/>
  <c r="G117" i="20"/>
  <c r="F117" i="20"/>
  <c r="E117" i="20"/>
  <c r="G162" i="20"/>
  <c r="F162" i="20"/>
  <c r="E162" i="20"/>
  <c r="G116" i="20"/>
  <c r="F116" i="20"/>
  <c r="E116" i="20"/>
  <c r="G161" i="20"/>
  <c r="F161" i="20"/>
  <c r="E161" i="20"/>
  <c r="G115" i="20"/>
  <c r="F115" i="20"/>
  <c r="E115" i="20"/>
  <c r="G160" i="20"/>
  <c r="F160" i="20"/>
  <c r="E160" i="20"/>
  <c r="G114" i="20"/>
  <c r="F114" i="20"/>
  <c r="E114" i="20"/>
  <c r="G159" i="20"/>
  <c r="F159" i="20"/>
  <c r="E159" i="20"/>
  <c r="G113" i="20"/>
  <c r="F113" i="20"/>
  <c r="E113" i="20"/>
  <c r="G158" i="20"/>
  <c r="F158" i="20"/>
  <c r="E158" i="20"/>
  <c r="G112" i="20"/>
  <c r="F112" i="20"/>
  <c r="E112" i="20"/>
  <c r="G157" i="20"/>
  <c r="F157" i="20"/>
  <c r="E157" i="20"/>
  <c r="G111" i="20"/>
  <c r="F111" i="20"/>
  <c r="E111" i="20"/>
  <c r="G156" i="20"/>
  <c r="F156" i="20"/>
  <c r="E156" i="20"/>
  <c r="G110" i="20"/>
  <c r="F110" i="20"/>
  <c r="E110" i="20"/>
  <c r="G155" i="20"/>
  <c r="F155" i="20"/>
  <c r="E155" i="20"/>
  <c r="G109" i="20"/>
  <c r="F109" i="20"/>
  <c r="E109" i="20"/>
  <c r="G154" i="20"/>
  <c r="F154" i="20"/>
  <c r="E154" i="20"/>
  <c r="G108" i="20"/>
  <c r="F108" i="20"/>
  <c r="E108" i="20"/>
  <c r="G153" i="20"/>
  <c r="F153" i="20"/>
  <c r="E153" i="20"/>
  <c r="G107" i="20"/>
  <c r="F107" i="20"/>
  <c r="E107" i="20"/>
  <c r="G152" i="20"/>
  <c r="F152" i="20"/>
  <c r="E152" i="20"/>
  <c r="G106" i="20"/>
  <c r="F106" i="20"/>
  <c r="E106" i="20"/>
  <c r="G151" i="20"/>
  <c r="F151" i="20"/>
  <c r="E151" i="20"/>
  <c r="G105" i="20"/>
  <c r="F105" i="20"/>
  <c r="E105" i="20"/>
  <c r="G150" i="20"/>
  <c r="F150" i="20"/>
  <c r="E150" i="20"/>
  <c r="G104" i="20"/>
  <c r="F104" i="20"/>
  <c r="E104" i="20"/>
  <c r="G149" i="20"/>
  <c r="F149" i="20"/>
  <c r="E149" i="20"/>
  <c r="G103" i="20"/>
  <c r="F103" i="20"/>
  <c r="E103" i="20"/>
  <c r="G148" i="20"/>
  <c r="F148" i="20"/>
  <c r="E148" i="20"/>
  <c r="G102" i="20"/>
  <c r="F102" i="20"/>
  <c r="E102" i="20"/>
  <c r="G147" i="20"/>
  <c r="F147" i="20"/>
  <c r="E147" i="20"/>
  <c r="G101" i="20"/>
  <c r="F101" i="20"/>
  <c r="E101" i="20"/>
  <c r="G146" i="20"/>
  <c r="F146" i="20"/>
  <c r="E146" i="20"/>
  <c r="G100" i="20"/>
  <c r="F100" i="20"/>
  <c r="E100" i="20"/>
  <c r="G145" i="20"/>
  <c r="F145" i="20"/>
  <c r="E145" i="20"/>
  <c r="G99" i="20"/>
  <c r="F99" i="20"/>
  <c r="E99" i="20"/>
  <c r="G144" i="20"/>
  <c r="F144" i="20"/>
  <c r="E144" i="20"/>
  <c r="G98" i="20"/>
  <c r="F98" i="20"/>
  <c r="E98" i="20"/>
  <c r="G143" i="20"/>
  <c r="F143" i="20"/>
  <c r="E143" i="20"/>
  <c r="G97" i="20"/>
  <c r="F97" i="20"/>
  <c r="E97" i="20"/>
  <c r="G142" i="20"/>
  <c r="F142" i="20"/>
  <c r="E142" i="20"/>
  <c r="G96" i="20"/>
  <c r="F96" i="20"/>
  <c r="E96" i="20"/>
  <c r="E50" i="20"/>
  <c r="G95" i="20"/>
  <c r="F95" i="20"/>
  <c r="E95" i="20"/>
  <c r="G94" i="20"/>
  <c r="F94" i="20"/>
  <c r="E94" i="20"/>
  <c r="G93" i="20"/>
  <c r="F93" i="20"/>
  <c r="E93" i="20"/>
  <c r="G92" i="20"/>
  <c r="F92" i="20"/>
  <c r="E92" i="20"/>
  <c r="G91" i="20"/>
  <c r="F91" i="20"/>
  <c r="E91" i="20"/>
  <c r="G90" i="20"/>
  <c r="F90" i="20"/>
  <c r="E90" i="20"/>
  <c r="G89" i="20"/>
  <c r="F89" i="20"/>
  <c r="E89" i="20"/>
  <c r="G88" i="20"/>
  <c r="F88" i="20"/>
  <c r="E88" i="20"/>
  <c r="G87" i="20"/>
  <c r="F87" i="20"/>
  <c r="E87" i="20"/>
  <c r="G86" i="20"/>
  <c r="F86" i="20"/>
  <c r="E86" i="20"/>
  <c r="G85" i="20"/>
  <c r="F85" i="20"/>
  <c r="E85" i="20"/>
  <c r="G84" i="20"/>
  <c r="F84" i="20"/>
  <c r="E84" i="20"/>
  <c r="G83" i="20"/>
  <c r="F83" i="20"/>
  <c r="E83" i="20"/>
  <c r="G82" i="20"/>
  <c r="F82" i="20"/>
  <c r="E82" i="20"/>
  <c r="G81" i="20"/>
  <c r="F81" i="20"/>
  <c r="E81" i="20"/>
  <c r="G80" i="20"/>
  <c r="F80" i="20"/>
  <c r="E80" i="20"/>
  <c r="G79" i="20"/>
  <c r="F79" i="20"/>
  <c r="E79" i="20"/>
  <c r="G78" i="20"/>
  <c r="F78" i="20"/>
  <c r="E78" i="20"/>
  <c r="G77" i="20"/>
  <c r="F77" i="20"/>
  <c r="E77" i="20"/>
  <c r="G76" i="20"/>
  <c r="F76" i="20"/>
  <c r="E76" i="20"/>
  <c r="G75" i="20"/>
  <c r="F75" i="20"/>
  <c r="E75" i="20"/>
  <c r="G74" i="20"/>
  <c r="F74" i="20"/>
  <c r="E74" i="20"/>
  <c r="G73" i="20"/>
  <c r="F73" i="20"/>
  <c r="E73" i="20"/>
  <c r="G72" i="20"/>
  <c r="F72" i="20"/>
  <c r="E72" i="20"/>
  <c r="G71" i="20"/>
  <c r="F71" i="20"/>
  <c r="E71" i="20"/>
  <c r="G70" i="20"/>
  <c r="F70" i="20"/>
  <c r="E70" i="20"/>
  <c r="G69" i="20"/>
  <c r="F69" i="20"/>
  <c r="E69" i="20"/>
  <c r="G68" i="20"/>
  <c r="F68" i="20"/>
  <c r="E68" i="20"/>
  <c r="G67" i="20"/>
  <c r="F67" i="20"/>
  <c r="E67" i="20"/>
  <c r="G66" i="20"/>
  <c r="F66" i="20"/>
  <c r="E66" i="20"/>
  <c r="G65" i="20"/>
  <c r="F65" i="20"/>
  <c r="E65" i="20"/>
  <c r="G64" i="20"/>
  <c r="F64" i="20"/>
  <c r="E64" i="20"/>
  <c r="G63" i="20"/>
  <c r="F63" i="20"/>
  <c r="E63" i="20"/>
  <c r="G62" i="20"/>
  <c r="F62" i="20"/>
  <c r="E62" i="20"/>
  <c r="G61" i="20"/>
  <c r="F61" i="20"/>
  <c r="E61" i="20"/>
  <c r="G60" i="20"/>
  <c r="F60" i="20"/>
  <c r="E60" i="20"/>
  <c r="G59" i="20"/>
  <c r="F59" i="20"/>
  <c r="E59" i="20"/>
  <c r="G58" i="20"/>
  <c r="F58" i="20"/>
  <c r="E58" i="20"/>
  <c r="G57" i="20"/>
  <c r="F57" i="20"/>
  <c r="E57" i="20"/>
  <c r="G56" i="20"/>
  <c r="F56" i="20"/>
  <c r="E56" i="20"/>
  <c r="G55" i="20"/>
  <c r="F55" i="20"/>
  <c r="E55" i="20"/>
  <c r="G54" i="20"/>
  <c r="F54" i="20"/>
  <c r="E54" i="20"/>
  <c r="G53" i="20"/>
  <c r="F53" i="20"/>
  <c r="E53" i="20"/>
  <c r="G52" i="20"/>
  <c r="F52" i="20"/>
  <c r="E52" i="20"/>
  <c r="G51" i="20"/>
  <c r="F51" i="20"/>
  <c r="E51" i="20"/>
  <c r="G50" i="20"/>
  <c r="F50" i="20"/>
  <c r="E49" i="20"/>
  <c r="F49" i="20"/>
  <c r="G49" i="20"/>
  <c r="E47" i="20"/>
  <c r="F47" i="20"/>
  <c r="G47" i="20"/>
  <c r="E48" i="20"/>
  <c r="F48" i="20"/>
  <c r="G48" i="20"/>
  <c r="E45" i="20"/>
  <c r="F45" i="20"/>
  <c r="G45" i="20"/>
  <c r="E46" i="20"/>
  <c r="F46" i="20"/>
  <c r="G46" i="20"/>
  <c r="E42" i="20"/>
  <c r="F42" i="20"/>
  <c r="G42" i="20"/>
  <c r="E43" i="20"/>
  <c r="F43" i="20"/>
  <c r="G43" i="20"/>
  <c r="E44" i="20"/>
  <c r="F44" i="20"/>
  <c r="G44" i="20"/>
  <c r="E37" i="20"/>
  <c r="F37" i="20"/>
  <c r="G37" i="20"/>
  <c r="E38" i="20"/>
  <c r="F38" i="20"/>
  <c r="G38" i="20"/>
  <c r="E39" i="20"/>
  <c r="F39" i="20"/>
  <c r="G39" i="20"/>
  <c r="E40" i="20"/>
  <c r="F40" i="20"/>
  <c r="G40" i="20"/>
  <c r="E41" i="20"/>
  <c r="F41" i="20"/>
  <c r="G41" i="20"/>
  <c r="E30" i="20"/>
  <c r="F30" i="20"/>
  <c r="G30" i="20"/>
  <c r="E31" i="20"/>
  <c r="F31" i="20"/>
  <c r="G31" i="20"/>
  <c r="E32" i="20"/>
  <c r="F32" i="20"/>
  <c r="G32" i="20"/>
  <c r="E33" i="20"/>
  <c r="F33" i="20"/>
  <c r="G33" i="20"/>
  <c r="E34" i="20"/>
  <c r="F34" i="20"/>
  <c r="G34" i="20"/>
  <c r="E35" i="20"/>
  <c r="F35" i="20"/>
  <c r="G35" i="20"/>
  <c r="E36" i="20"/>
  <c r="F36" i="20"/>
  <c r="G36" i="20"/>
  <c r="E28" i="20"/>
  <c r="F28" i="20"/>
  <c r="G28" i="20"/>
  <c r="E29" i="20"/>
  <c r="F29" i="20"/>
  <c r="G29" i="20"/>
  <c r="E27" i="20"/>
  <c r="F27" i="20"/>
  <c r="G27" i="20"/>
  <c r="E5" i="20"/>
  <c r="F5" i="20"/>
  <c r="G5" i="20"/>
  <c r="E6" i="20"/>
  <c r="F6" i="20"/>
  <c r="G6" i="20"/>
  <c r="E7" i="20"/>
  <c r="F7" i="20"/>
  <c r="G7" i="20"/>
  <c r="E8" i="20"/>
  <c r="F8" i="20"/>
  <c r="G8" i="20"/>
  <c r="E9" i="20"/>
  <c r="F9" i="20"/>
  <c r="G9" i="20"/>
  <c r="E10" i="20"/>
  <c r="F10" i="20"/>
  <c r="G10" i="20"/>
  <c r="E11" i="20"/>
  <c r="F11" i="20"/>
  <c r="G11" i="20"/>
  <c r="E12" i="20"/>
  <c r="F12" i="20"/>
  <c r="G12" i="20"/>
  <c r="E13" i="20"/>
  <c r="F13" i="20"/>
  <c r="G13" i="20"/>
  <c r="E14" i="20"/>
  <c r="F14" i="20"/>
  <c r="G14" i="20"/>
  <c r="E15" i="20"/>
  <c r="F15" i="20"/>
  <c r="G15" i="20"/>
  <c r="E16" i="20"/>
  <c r="F16" i="20"/>
  <c r="G16" i="20"/>
  <c r="E17" i="20"/>
  <c r="F17" i="20"/>
  <c r="G17" i="20"/>
  <c r="E18" i="20"/>
  <c r="F18" i="20"/>
  <c r="G18" i="20"/>
  <c r="E19" i="20"/>
  <c r="F19" i="20"/>
  <c r="G19" i="20"/>
  <c r="E20" i="20"/>
  <c r="F20" i="20"/>
  <c r="G20" i="20"/>
  <c r="E21" i="20"/>
  <c r="F21" i="20"/>
  <c r="G21" i="20"/>
  <c r="E22" i="20"/>
  <c r="F22" i="20"/>
  <c r="G22" i="20"/>
  <c r="E23" i="20"/>
  <c r="F23" i="20"/>
  <c r="G23" i="20"/>
  <c r="E24" i="20"/>
  <c r="F24" i="20"/>
  <c r="G24" i="20"/>
  <c r="E25" i="20"/>
  <c r="F25" i="20"/>
  <c r="G25" i="20"/>
  <c r="E26" i="20"/>
  <c r="F26" i="20"/>
  <c r="G26" i="20"/>
  <c r="F4" i="20"/>
  <c r="G4" i="20"/>
  <c r="E4" i="20"/>
  <c r="T423" i="17" l="1"/>
  <c r="M422" i="17"/>
  <c r="L422" i="17"/>
  <c r="T395" i="17"/>
  <c r="M394" i="17"/>
  <c r="L394" i="17"/>
  <c r="T367" i="17"/>
  <c r="M366" i="17"/>
  <c r="L366" i="17"/>
  <c r="T339" i="17"/>
  <c r="M338" i="17"/>
  <c r="L338" i="17"/>
  <c r="T311" i="17"/>
  <c r="M310" i="17"/>
  <c r="L310" i="17"/>
  <c r="T283" i="17"/>
  <c r="M282" i="17"/>
  <c r="L282" i="17"/>
  <c r="T255" i="17"/>
  <c r="M254" i="17"/>
  <c r="L254" i="17"/>
  <c r="T227" i="17"/>
  <c r="M226" i="17"/>
  <c r="L226" i="17"/>
  <c r="T199" i="17"/>
  <c r="M198" i="17"/>
  <c r="L198" i="17"/>
  <c r="T171" i="17"/>
  <c r="M170" i="17"/>
  <c r="L170" i="17"/>
  <c r="T143" i="17"/>
  <c r="M142" i="17"/>
  <c r="L142" i="17"/>
  <c r="T115" i="17"/>
  <c r="M114" i="17"/>
  <c r="L114" i="17"/>
  <c r="T87" i="17"/>
  <c r="M86" i="17"/>
  <c r="L86" i="17"/>
  <c r="T59" i="17"/>
  <c r="M58" i="17"/>
  <c r="L58" i="17"/>
  <c r="T31" i="17"/>
  <c r="M30" i="17"/>
  <c r="L30" i="17"/>
  <c r="U446" i="17" l="1"/>
  <c r="C446" i="17"/>
  <c r="U445" i="17"/>
  <c r="C445" i="17"/>
  <c r="U444" i="17"/>
  <c r="C444" i="17"/>
  <c r="U443" i="17"/>
  <c r="C443" i="17"/>
  <c r="U442" i="17"/>
  <c r="C442" i="17"/>
  <c r="U441" i="17"/>
  <c r="C441" i="17"/>
  <c r="U440" i="17"/>
  <c r="C440" i="17"/>
  <c r="U439" i="17"/>
  <c r="C439" i="17"/>
  <c r="U438" i="17"/>
  <c r="C438" i="17"/>
  <c r="U437" i="17"/>
  <c r="C437" i="17"/>
  <c r="U436" i="17"/>
  <c r="C436" i="17"/>
  <c r="U435" i="17"/>
  <c r="C435" i="17"/>
  <c r="U434" i="17"/>
  <c r="C434" i="17"/>
  <c r="U433" i="17"/>
  <c r="C433" i="17"/>
  <c r="U432" i="17"/>
  <c r="C432" i="17"/>
  <c r="U431" i="17"/>
  <c r="C431" i="17"/>
  <c r="U430" i="17"/>
  <c r="C430" i="17"/>
  <c r="U429" i="17"/>
  <c r="C429" i="17"/>
  <c r="U428" i="17"/>
  <c r="C428" i="17"/>
  <c r="U427" i="17"/>
  <c r="C427" i="17"/>
  <c r="U426" i="17"/>
  <c r="C426" i="17"/>
  <c r="U425" i="17"/>
  <c r="C425" i="17"/>
  <c r="U424" i="17"/>
  <c r="C424" i="17"/>
  <c r="U418" i="17"/>
  <c r="C418" i="17"/>
  <c r="U417" i="17"/>
  <c r="C417" i="17"/>
  <c r="U416" i="17"/>
  <c r="C416" i="17"/>
  <c r="U415" i="17"/>
  <c r="C415" i="17"/>
  <c r="U414" i="17"/>
  <c r="C414" i="17"/>
  <c r="U413" i="17"/>
  <c r="C413" i="17"/>
  <c r="U412" i="17"/>
  <c r="C412" i="17"/>
  <c r="U411" i="17"/>
  <c r="C411" i="17"/>
  <c r="U410" i="17"/>
  <c r="C410" i="17"/>
  <c r="U409" i="17"/>
  <c r="C409" i="17"/>
  <c r="U408" i="17"/>
  <c r="C408" i="17"/>
  <c r="U407" i="17"/>
  <c r="C407" i="17"/>
  <c r="U406" i="17"/>
  <c r="C406" i="17"/>
  <c r="U405" i="17"/>
  <c r="C405" i="17"/>
  <c r="U404" i="17"/>
  <c r="C404" i="17"/>
  <c r="U403" i="17"/>
  <c r="C403" i="17"/>
  <c r="U402" i="17"/>
  <c r="C402" i="17"/>
  <c r="U401" i="17"/>
  <c r="C401" i="17"/>
  <c r="U400" i="17"/>
  <c r="C400" i="17"/>
  <c r="U399" i="17"/>
  <c r="C399" i="17"/>
  <c r="U398" i="17"/>
  <c r="C398" i="17"/>
  <c r="U397" i="17"/>
  <c r="C397" i="17"/>
  <c r="U396" i="17"/>
  <c r="C396" i="17"/>
  <c r="U390" i="17"/>
  <c r="C390" i="17"/>
  <c r="U389" i="17"/>
  <c r="C389" i="17"/>
  <c r="U388" i="17"/>
  <c r="C388" i="17"/>
  <c r="U387" i="17"/>
  <c r="C387" i="17"/>
  <c r="U386" i="17"/>
  <c r="C386" i="17"/>
  <c r="U385" i="17"/>
  <c r="C385" i="17"/>
  <c r="U384" i="17"/>
  <c r="C384" i="17"/>
  <c r="U383" i="17"/>
  <c r="C383" i="17"/>
  <c r="U382" i="17"/>
  <c r="C382" i="17"/>
  <c r="U381" i="17"/>
  <c r="C381" i="17"/>
  <c r="U380" i="17"/>
  <c r="C380" i="17"/>
  <c r="U379" i="17"/>
  <c r="C379" i="17"/>
  <c r="U378" i="17"/>
  <c r="C378" i="17"/>
  <c r="U377" i="17"/>
  <c r="C377" i="17"/>
  <c r="U376" i="17"/>
  <c r="C376" i="17"/>
  <c r="U375" i="17"/>
  <c r="C375" i="17"/>
  <c r="U374" i="17"/>
  <c r="C374" i="17"/>
  <c r="U373" i="17"/>
  <c r="C373" i="17"/>
  <c r="U372" i="17"/>
  <c r="C372" i="17"/>
  <c r="U371" i="17"/>
  <c r="C371" i="17"/>
  <c r="U370" i="17"/>
  <c r="C370" i="17"/>
  <c r="U369" i="17"/>
  <c r="C369" i="17"/>
  <c r="U368" i="17"/>
  <c r="C368" i="17"/>
  <c r="U362" i="17"/>
  <c r="C362" i="17"/>
  <c r="U361" i="17"/>
  <c r="C361" i="17"/>
  <c r="U360" i="17"/>
  <c r="C360" i="17"/>
  <c r="U359" i="17"/>
  <c r="C359" i="17"/>
  <c r="U358" i="17"/>
  <c r="C358" i="17"/>
  <c r="U357" i="17"/>
  <c r="C357" i="17"/>
  <c r="U356" i="17"/>
  <c r="C356" i="17"/>
  <c r="U355" i="17"/>
  <c r="C355" i="17"/>
  <c r="U354" i="17"/>
  <c r="C354" i="17"/>
  <c r="U353" i="17"/>
  <c r="C353" i="17"/>
  <c r="U352" i="17"/>
  <c r="C352" i="17"/>
  <c r="U351" i="17"/>
  <c r="C351" i="17"/>
  <c r="U350" i="17"/>
  <c r="C350" i="17"/>
  <c r="U349" i="17"/>
  <c r="C349" i="17"/>
  <c r="U348" i="17"/>
  <c r="C348" i="17"/>
  <c r="U347" i="17"/>
  <c r="C347" i="17"/>
  <c r="U346" i="17"/>
  <c r="C346" i="17"/>
  <c r="U345" i="17"/>
  <c r="C345" i="17"/>
  <c r="U344" i="17"/>
  <c r="C344" i="17"/>
  <c r="U343" i="17"/>
  <c r="C343" i="17"/>
  <c r="U342" i="17"/>
  <c r="C342" i="17"/>
  <c r="U341" i="17"/>
  <c r="C341" i="17"/>
  <c r="U340" i="17"/>
  <c r="C340" i="17"/>
  <c r="U334" i="17"/>
  <c r="C334" i="17"/>
  <c r="U333" i="17"/>
  <c r="C333" i="17"/>
  <c r="U332" i="17"/>
  <c r="C332" i="17"/>
  <c r="U331" i="17"/>
  <c r="C331" i="17"/>
  <c r="U330" i="17"/>
  <c r="C330" i="17"/>
  <c r="U329" i="17"/>
  <c r="C329" i="17"/>
  <c r="U328" i="17"/>
  <c r="C328" i="17"/>
  <c r="U327" i="17"/>
  <c r="C327" i="17"/>
  <c r="U326" i="17"/>
  <c r="C326" i="17"/>
  <c r="U325" i="17"/>
  <c r="C325" i="17"/>
  <c r="U324" i="17"/>
  <c r="C324" i="17"/>
  <c r="U323" i="17"/>
  <c r="C323" i="17"/>
  <c r="U322" i="17"/>
  <c r="C322" i="17"/>
  <c r="U321" i="17"/>
  <c r="C321" i="17"/>
  <c r="U320" i="17"/>
  <c r="C320" i="17"/>
  <c r="U319" i="17"/>
  <c r="C319" i="17"/>
  <c r="U318" i="17"/>
  <c r="C318" i="17"/>
  <c r="U317" i="17"/>
  <c r="C317" i="17"/>
  <c r="U316" i="17"/>
  <c r="C316" i="17"/>
  <c r="U315" i="17"/>
  <c r="C315" i="17"/>
  <c r="U314" i="17"/>
  <c r="C314" i="17"/>
  <c r="U313" i="17"/>
  <c r="C313" i="17"/>
  <c r="U312" i="17"/>
  <c r="C312" i="17"/>
  <c r="U306" i="17"/>
  <c r="C306" i="17"/>
  <c r="U305" i="17"/>
  <c r="C305" i="17"/>
  <c r="U304" i="17"/>
  <c r="C304" i="17"/>
  <c r="U303" i="17"/>
  <c r="C303" i="17"/>
  <c r="U302" i="17"/>
  <c r="C302" i="17"/>
  <c r="U301" i="17"/>
  <c r="C301" i="17"/>
  <c r="U300" i="17"/>
  <c r="C300" i="17"/>
  <c r="U299" i="17"/>
  <c r="C299" i="17"/>
  <c r="U298" i="17"/>
  <c r="C298" i="17"/>
  <c r="U297" i="17"/>
  <c r="C297" i="17"/>
  <c r="U296" i="17"/>
  <c r="C296" i="17"/>
  <c r="U295" i="17"/>
  <c r="C295" i="17"/>
  <c r="U294" i="17"/>
  <c r="C294" i="17"/>
  <c r="U293" i="17"/>
  <c r="C293" i="17"/>
  <c r="U292" i="17"/>
  <c r="C292" i="17"/>
  <c r="U291" i="17"/>
  <c r="C291" i="17"/>
  <c r="U290" i="17"/>
  <c r="C290" i="17"/>
  <c r="U289" i="17"/>
  <c r="C289" i="17"/>
  <c r="U288" i="17"/>
  <c r="C288" i="17"/>
  <c r="U287" i="17"/>
  <c r="C287" i="17"/>
  <c r="U286" i="17"/>
  <c r="C286" i="17"/>
  <c r="U285" i="17"/>
  <c r="C285" i="17"/>
  <c r="U284" i="17"/>
  <c r="C284" i="17"/>
  <c r="U278" i="17"/>
  <c r="C278" i="17"/>
  <c r="U277" i="17"/>
  <c r="C277" i="17"/>
  <c r="U276" i="17"/>
  <c r="C276" i="17"/>
  <c r="U275" i="17"/>
  <c r="C275" i="17"/>
  <c r="U274" i="17"/>
  <c r="C274" i="17"/>
  <c r="U273" i="17"/>
  <c r="C273" i="17"/>
  <c r="U272" i="17"/>
  <c r="C272" i="17"/>
  <c r="U271" i="17"/>
  <c r="C271" i="17"/>
  <c r="U270" i="17"/>
  <c r="C270" i="17"/>
  <c r="U269" i="17"/>
  <c r="C269" i="17"/>
  <c r="U268" i="17"/>
  <c r="C268" i="17"/>
  <c r="U267" i="17"/>
  <c r="C267" i="17"/>
  <c r="U266" i="17"/>
  <c r="C266" i="17"/>
  <c r="U265" i="17"/>
  <c r="C265" i="17"/>
  <c r="U264" i="17"/>
  <c r="C264" i="17"/>
  <c r="U263" i="17"/>
  <c r="C263" i="17"/>
  <c r="U262" i="17"/>
  <c r="C262" i="17"/>
  <c r="U261" i="17"/>
  <c r="C261" i="17"/>
  <c r="U260" i="17"/>
  <c r="C260" i="17"/>
  <c r="U259" i="17"/>
  <c r="C259" i="17"/>
  <c r="U258" i="17"/>
  <c r="C258" i="17"/>
  <c r="U257" i="17"/>
  <c r="C257" i="17"/>
  <c r="U256" i="17"/>
  <c r="C256" i="17"/>
  <c r="U250" i="17"/>
  <c r="C250" i="17"/>
  <c r="U249" i="17"/>
  <c r="C249" i="17"/>
  <c r="U248" i="17"/>
  <c r="C248" i="17"/>
  <c r="U247" i="17"/>
  <c r="C247" i="17"/>
  <c r="U246" i="17"/>
  <c r="C246" i="17"/>
  <c r="U245" i="17"/>
  <c r="C245" i="17"/>
  <c r="U244" i="17"/>
  <c r="C244" i="17"/>
  <c r="U243" i="17"/>
  <c r="C243" i="17"/>
  <c r="U242" i="17"/>
  <c r="C242" i="17"/>
  <c r="U241" i="17"/>
  <c r="C241" i="17"/>
  <c r="U240" i="17"/>
  <c r="C240" i="17"/>
  <c r="U239" i="17"/>
  <c r="C239" i="17"/>
  <c r="U238" i="17"/>
  <c r="C238" i="17"/>
  <c r="U237" i="17"/>
  <c r="C237" i="17"/>
  <c r="U236" i="17"/>
  <c r="C236" i="17"/>
  <c r="U235" i="17"/>
  <c r="C235" i="17"/>
  <c r="U234" i="17"/>
  <c r="C234" i="17"/>
  <c r="U233" i="17"/>
  <c r="C233" i="17"/>
  <c r="U232" i="17"/>
  <c r="C232" i="17"/>
  <c r="U231" i="17"/>
  <c r="C231" i="17"/>
  <c r="U230" i="17"/>
  <c r="C230" i="17"/>
  <c r="U229" i="17"/>
  <c r="C229" i="17"/>
  <c r="U228" i="17"/>
  <c r="C228" i="17"/>
  <c r="U222" i="17"/>
  <c r="C222" i="17"/>
  <c r="U221" i="17"/>
  <c r="C221" i="17"/>
  <c r="U220" i="17"/>
  <c r="C220" i="17"/>
  <c r="U219" i="17"/>
  <c r="C219" i="17"/>
  <c r="U218" i="17"/>
  <c r="C218" i="17"/>
  <c r="U217" i="17"/>
  <c r="C217" i="17"/>
  <c r="U216" i="17"/>
  <c r="C216" i="17"/>
  <c r="U215" i="17"/>
  <c r="C215" i="17"/>
  <c r="U214" i="17"/>
  <c r="C214" i="17"/>
  <c r="U213" i="17"/>
  <c r="C213" i="17"/>
  <c r="U212" i="17"/>
  <c r="C212" i="17"/>
  <c r="U211" i="17"/>
  <c r="C211" i="17"/>
  <c r="U210" i="17"/>
  <c r="C210" i="17"/>
  <c r="U209" i="17"/>
  <c r="C209" i="17"/>
  <c r="U208" i="17"/>
  <c r="C208" i="17"/>
  <c r="U207" i="17"/>
  <c r="C207" i="17"/>
  <c r="U206" i="17"/>
  <c r="C206" i="17"/>
  <c r="U205" i="17"/>
  <c r="C205" i="17"/>
  <c r="U204" i="17"/>
  <c r="C204" i="17"/>
  <c r="U203" i="17"/>
  <c r="C203" i="17"/>
  <c r="U202" i="17"/>
  <c r="C202" i="17"/>
  <c r="U201" i="17"/>
  <c r="C201" i="17"/>
  <c r="U200" i="17"/>
  <c r="C200" i="17"/>
  <c r="U194" i="17"/>
  <c r="C194" i="17"/>
  <c r="U193" i="17"/>
  <c r="C193" i="17"/>
  <c r="U192" i="17"/>
  <c r="C192" i="17"/>
  <c r="U191" i="17"/>
  <c r="C191" i="17"/>
  <c r="U190" i="17"/>
  <c r="C190" i="17"/>
  <c r="U189" i="17"/>
  <c r="C189" i="17"/>
  <c r="U188" i="17"/>
  <c r="C188" i="17"/>
  <c r="U187" i="17"/>
  <c r="C187" i="17"/>
  <c r="U186" i="17"/>
  <c r="C186" i="17"/>
  <c r="U185" i="17"/>
  <c r="C185" i="17"/>
  <c r="U184" i="17"/>
  <c r="C184" i="17"/>
  <c r="U183" i="17"/>
  <c r="C183" i="17"/>
  <c r="U182" i="17"/>
  <c r="C182" i="17"/>
  <c r="U181" i="17"/>
  <c r="C181" i="17"/>
  <c r="U180" i="17"/>
  <c r="C180" i="17"/>
  <c r="U179" i="17"/>
  <c r="C179" i="17"/>
  <c r="U178" i="17"/>
  <c r="C178" i="17"/>
  <c r="U177" i="17"/>
  <c r="C177" i="17"/>
  <c r="U176" i="17"/>
  <c r="C176" i="17"/>
  <c r="U175" i="17"/>
  <c r="C175" i="17"/>
  <c r="U174" i="17"/>
  <c r="C174" i="17"/>
  <c r="U173" i="17"/>
  <c r="C173" i="17"/>
  <c r="U172" i="17"/>
  <c r="C172" i="17"/>
  <c r="U166" i="17"/>
  <c r="C166" i="17"/>
  <c r="U165" i="17"/>
  <c r="C165" i="17"/>
  <c r="U164" i="17"/>
  <c r="C164" i="17"/>
  <c r="U163" i="17"/>
  <c r="C163" i="17"/>
  <c r="U162" i="17"/>
  <c r="C162" i="17"/>
  <c r="U161" i="17"/>
  <c r="C161" i="17"/>
  <c r="U160" i="17"/>
  <c r="C160" i="17"/>
  <c r="U159" i="17"/>
  <c r="C159" i="17"/>
  <c r="U158" i="17"/>
  <c r="C158" i="17"/>
  <c r="U157" i="17"/>
  <c r="C157" i="17"/>
  <c r="U156" i="17"/>
  <c r="C156" i="17"/>
  <c r="U155" i="17"/>
  <c r="C155" i="17"/>
  <c r="U154" i="17"/>
  <c r="C154" i="17"/>
  <c r="U153" i="17"/>
  <c r="C153" i="17"/>
  <c r="U152" i="17"/>
  <c r="C152" i="17"/>
  <c r="U151" i="17"/>
  <c r="C151" i="17"/>
  <c r="U150" i="17"/>
  <c r="C150" i="17"/>
  <c r="U149" i="17"/>
  <c r="C149" i="17"/>
  <c r="U148" i="17"/>
  <c r="C148" i="17"/>
  <c r="U147" i="17"/>
  <c r="C147" i="17"/>
  <c r="U146" i="17"/>
  <c r="C146" i="17"/>
  <c r="U145" i="17"/>
  <c r="C145" i="17"/>
  <c r="U144" i="17"/>
  <c r="C144" i="17"/>
  <c r="U138" i="17"/>
  <c r="C138" i="17"/>
  <c r="U137" i="17"/>
  <c r="C137" i="17"/>
  <c r="U136" i="17"/>
  <c r="C136" i="17"/>
  <c r="U135" i="17"/>
  <c r="C135" i="17"/>
  <c r="U134" i="17"/>
  <c r="C134" i="17"/>
  <c r="U133" i="17"/>
  <c r="C133" i="17"/>
  <c r="U132" i="17"/>
  <c r="C132" i="17"/>
  <c r="U131" i="17"/>
  <c r="C131" i="17"/>
  <c r="U130" i="17"/>
  <c r="C130" i="17"/>
  <c r="U129" i="17"/>
  <c r="C129" i="17"/>
  <c r="U128" i="17"/>
  <c r="C128" i="17"/>
  <c r="U127" i="17"/>
  <c r="C127" i="17"/>
  <c r="U126" i="17"/>
  <c r="C126" i="17"/>
  <c r="U125" i="17"/>
  <c r="C125" i="17"/>
  <c r="U124" i="17"/>
  <c r="C124" i="17"/>
  <c r="U123" i="17"/>
  <c r="C123" i="17"/>
  <c r="U122" i="17"/>
  <c r="C122" i="17"/>
  <c r="U121" i="17"/>
  <c r="C121" i="17"/>
  <c r="U120" i="17"/>
  <c r="C120" i="17"/>
  <c r="U119" i="17"/>
  <c r="C119" i="17"/>
  <c r="U118" i="17"/>
  <c r="C118" i="17"/>
  <c r="U117" i="17"/>
  <c r="C117" i="17"/>
  <c r="U116" i="17"/>
  <c r="C116" i="17"/>
  <c r="U110" i="17"/>
  <c r="C110" i="17"/>
  <c r="U109" i="17"/>
  <c r="C109" i="17"/>
  <c r="U108" i="17"/>
  <c r="C108" i="17"/>
  <c r="U107" i="17"/>
  <c r="C107" i="17"/>
  <c r="U106" i="17"/>
  <c r="C106" i="17"/>
  <c r="U105" i="17"/>
  <c r="C105" i="17"/>
  <c r="U104" i="17"/>
  <c r="C104" i="17"/>
  <c r="U103" i="17"/>
  <c r="C103" i="17"/>
  <c r="U102" i="17"/>
  <c r="C102" i="17"/>
  <c r="U101" i="17"/>
  <c r="C101" i="17"/>
  <c r="U100" i="17"/>
  <c r="C100" i="17"/>
  <c r="U99" i="17"/>
  <c r="C99" i="17"/>
  <c r="U98" i="17"/>
  <c r="C98" i="17"/>
  <c r="U97" i="17"/>
  <c r="C97" i="17"/>
  <c r="U96" i="17"/>
  <c r="C96" i="17"/>
  <c r="U95" i="17"/>
  <c r="C95" i="17"/>
  <c r="U94" i="17"/>
  <c r="C94" i="17"/>
  <c r="U93" i="17"/>
  <c r="C93" i="17"/>
  <c r="U92" i="17"/>
  <c r="C92" i="17"/>
  <c r="U91" i="17"/>
  <c r="C91" i="17"/>
  <c r="U90" i="17"/>
  <c r="C90" i="17"/>
  <c r="U89" i="17"/>
  <c r="C89" i="17"/>
  <c r="U88" i="17"/>
  <c r="C88" i="17"/>
  <c r="U82" i="17"/>
  <c r="C82" i="17"/>
  <c r="U81" i="17"/>
  <c r="C81" i="17"/>
  <c r="U80" i="17"/>
  <c r="C80" i="17"/>
  <c r="U79" i="17"/>
  <c r="C79" i="17"/>
  <c r="U78" i="17"/>
  <c r="C78" i="17"/>
  <c r="U77" i="17"/>
  <c r="C77" i="17"/>
  <c r="U76" i="17"/>
  <c r="C76" i="17"/>
  <c r="U75" i="17"/>
  <c r="C75" i="17"/>
  <c r="U74" i="17"/>
  <c r="C74" i="17"/>
  <c r="U73" i="17"/>
  <c r="C73" i="17"/>
  <c r="U72" i="17"/>
  <c r="C72" i="17"/>
  <c r="U71" i="17"/>
  <c r="C71" i="17"/>
  <c r="U70" i="17"/>
  <c r="C70" i="17"/>
  <c r="U69" i="17"/>
  <c r="C69" i="17"/>
  <c r="U68" i="17"/>
  <c r="C68" i="17"/>
  <c r="U67" i="17"/>
  <c r="C67" i="17"/>
  <c r="U66" i="17"/>
  <c r="C66" i="17"/>
  <c r="U65" i="17"/>
  <c r="C65" i="17"/>
  <c r="U64" i="17"/>
  <c r="C64" i="17"/>
  <c r="U63" i="17"/>
  <c r="C63" i="17"/>
  <c r="U62" i="17"/>
  <c r="C62" i="17"/>
  <c r="U61" i="17"/>
  <c r="C61" i="17"/>
  <c r="U60" i="17"/>
  <c r="C60" i="17"/>
  <c r="U54" i="17"/>
  <c r="C54" i="17"/>
  <c r="U53" i="17"/>
  <c r="C53" i="17"/>
  <c r="U52" i="17"/>
  <c r="C52" i="17"/>
  <c r="U51" i="17"/>
  <c r="C51" i="17"/>
  <c r="U50" i="17"/>
  <c r="C50" i="17"/>
  <c r="U49" i="17"/>
  <c r="C49" i="17"/>
  <c r="U48" i="17"/>
  <c r="C48" i="17"/>
  <c r="U47" i="17"/>
  <c r="C47" i="17"/>
  <c r="U46" i="17"/>
  <c r="C46" i="17"/>
  <c r="U45" i="17"/>
  <c r="C45" i="17"/>
  <c r="U44" i="17"/>
  <c r="C44" i="17"/>
  <c r="U43" i="17"/>
  <c r="C43" i="17"/>
  <c r="U42" i="17"/>
  <c r="C42" i="17"/>
  <c r="U41" i="17"/>
  <c r="C41" i="17"/>
  <c r="U40" i="17"/>
  <c r="C40" i="17"/>
  <c r="U39" i="17"/>
  <c r="C39" i="17"/>
  <c r="U38" i="17"/>
  <c r="C38" i="17"/>
  <c r="U37" i="17"/>
  <c r="C37" i="17"/>
  <c r="U36" i="17"/>
  <c r="C36" i="17"/>
  <c r="U35" i="17"/>
  <c r="C35" i="17"/>
  <c r="U34" i="17"/>
  <c r="C34" i="17"/>
  <c r="U33" i="17"/>
  <c r="C33" i="17"/>
  <c r="U32" i="17"/>
  <c r="C32" i="17"/>
  <c r="U64" i="19" l="1"/>
  <c r="U63" i="19"/>
  <c r="U62" i="19"/>
  <c r="U61" i="19"/>
  <c r="U60" i="19"/>
  <c r="U59" i="19"/>
  <c r="U58" i="19"/>
  <c r="U57" i="19"/>
  <c r="U56" i="19"/>
  <c r="U55" i="19"/>
  <c r="U54" i="19"/>
  <c r="U53" i="19"/>
  <c r="U52" i="19"/>
  <c r="U51" i="19"/>
  <c r="U50" i="19"/>
  <c r="U49" i="19"/>
  <c r="U48" i="19"/>
  <c r="U47" i="19"/>
  <c r="U46" i="19"/>
  <c r="U45" i="19"/>
  <c r="U44" i="19"/>
  <c r="U43" i="19"/>
  <c r="U42" i="19"/>
  <c r="U41" i="19"/>
  <c r="U40" i="19"/>
  <c r="U39" i="19"/>
  <c r="U38" i="19"/>
  <c r="U37" i="19"/>
  <c r="U36" i="19"/>
  <c r="U35" i="19"/>
  <c r="U34" i="19"/>
  <c r="U33" i="19"/>
  <c r="U32" i="19"/>
  <c r="U31" i="19"/>
  <c r="U30" i="19"/>
  <c r="U29" i="19"/>
  <c r="U28" i="19"/>
  <c r="U27" i="19"/>
  <c r="U26" i="19"/>
  <c r="U25" i="19"/>
  <c r="U24" i="19"/>
  <c r="U23" i="19"/>
  <c r="U22" i="19"/>
  <c r="U21" i="19"/>
  <c r="U20" i="19"/>
  <c r="U19" i="19"/>
  <c r="U18" i="19"/>
  <c r="U17" i="19"/>
  <c r="U16" i="19"/>
  <c r="U15" i="19"/>
  <c r="U14" i="19"/>
  <c r="U13" i="19"/>
  <c r="U12" i="19"/>
  <c r="U11" i="19"/>
  <c r="U10" i="19"/>
  <c r="U9" i="19"/>
  <c r="U8" i="19"/>
  <c r="U7" i="19"/>
  <c r="U6" i="19"/>
  <c r="U5" i="19"/>
  <c r="U4" i="19"/>
  <c r="T64" i="19"/>
  <c r="T63" i="19"/>
  <c r="T62" i="19"/>
  <c r="T61" i="19"/>
  <c r="T60" i="19"/>
  <c r="T59" i="19"/>
  <c r="T58" i="19"/>
  <c r="T57" i="19"/>
  <c r="T56" i="19"/>
  <c r="T55" i="19"/>
  <c r="T54" i="19"/>
  <c r="T53" i="19"/>
  <c r="T52" i="19"/>
  <c r="T51" i="19"/>
  <c r="T50" i="19"/>
  <c r="T49" i="19"/>
  <c r="T48" i="19"/>
  <c r="T47" i="19"/>
  <c r="T46" i="19"/>
  <c r="T45" i="19"/>
  <c r="T44" i="19"/>
  <c r="T43" i="19"/>
  <c r="T42" i="19"/>
  <c r="T41" i="19"/>
  <c r="T40" i="19"/>
  <c r="T39" i="19"/>
  <c r="T38" i="19"/>
  <c r="T37" i="19"/>
  <c r="T36" i="19"/>
  <c r="T35" i="19"/>
  <c r="T34" i="19"/>
  <c r="T33" i="19"/>
  <c r="T32" i="19"/>
  <c r="T31" i="19"/>
  <c r="T30" i="19"/>
  <c r="T29" i="19"/>
  <c r="T28" i="19"/>
  <c r="T27" i="19"/>
  <c r="T26" i="19"/>
  <c r="T25" i="19"/>
  <c r="T24" i="19"/>
  <c r="T23" i="19"/>
  <c r="T22" i="19"/>
  <c r="T21" i="19"/>
  <c r="T20" i="19"/>
  <c r="T19" i="19"/>
  <c r="T18" i="19"/>
  <c r="T17" i="19"/>
  <c r="T16" i="19"/>
  <c r="T15" i="19"/>
  <c r="T14" i="19"/>
  <c r="T13" i="19"/>
  <c r="T12" i="19"/>
  <c r="T11" i="19"/>
  <c r="T10" i="19"/>
  <c r="T9" i="19"/>
  <c r="T8" i="19"/>
  <c r="T7" i="19"/>
  <c r="T6" i="19"/>
  <c r="T5" i="19"/>
  <c r="T4" i="19"/>
  <c r="S64" i="19"/>
  <c r="S63" i="19"/>
  <c r="S62" i="19"/>
  <c r="S61" i="19"/>
  <c r="S60" i="19"/>
  <c r="S59" i="19"/>
  <c r="S58" i="19"/>
  <c r="S57" i="19"/>
  <c r="S56" i="19"/>
  <c r="S55" i="19"/>
  <c r="S54" i="19"/>
  <c r="S53" i="19"/>
  <c r="S52" i="19"/>
  <c r="S51" i="19"/>
  <c r="S50" i="19"/>
  <c r="S49" i="19"/>
  <c r="S48" i="19"/>
  <c r="S47" i="19"/>
  <c r="S46" i="19"/>
  <c r="S45" i="19"/>
  <c r="S44" i="19"/>
  <c r="S43" i="19"/>
  <c r="S42" i="19"/>
  <c r="S41" i="19"/>
  <c r="S40" i="19"/>
  <c r="S39" i="19"/>
  <c r="S38" i="19"/>
  <c r="S37" i="19"/>
  <c r="S36" i="19"/>
  <c r="S35" i="19"/>
  <c r="S34" i="19"/>
  <c r="S33" i="19"/>
  <c r="S32" i="19"/>
  <c r="S31" i="19"/>
  <c r="S30" i="19"/>
  <c r="S29" i="19"/>
  <c r="S28" i="19"/>
  <c r="S27" i="19"/>
  <c r="S26" i="19"/>
  <c r="S25" i="19"/>
  <c r="S24" i="19"/>
  <c r="S23" i="19"/>
  <c r="S22" i="19"/>
  <c r="S21" i="19"/>
  <c r="S20" i="19"/>
  <c r="S19" i="19"/>
  <c r="S18" i="19"/>
  <c r="S17" i="19"/>
  <c r="S16" i="19"/>
  <c r="S15" i="19"/>
  <c r="S14" i="19"/>
  <c r="S13" i="19"/>
  <c r="S12" i="19"/>
  <c r="S11" i="19"/>
  <c r="S10" i="19"/>
  <c r="S9" i="19"/>
  <c r="S8" i="19"/>
  <c r="S7" i="19"/>
  <c r="S6" i="19"/>
  <c r="S5" i="19"/>
  <c r="S4" i="19"/>
  <c r="T3" i="17"/>
  <c r="U26" i="17"/>
  <c r="U25" i="17"/>
  <c r="U24" i="17"/>
  <c r="U23" i="17"/>
  <c r="U22" i="17"/>
  <c r="U21" i="17"/>
  <c r="U20" i="17"/>
  <c r="U19" i="17"/>
  <c r="U18" i="17"/>
  <c r="U17" i="17"/>
  <c r="U16" i="17"/>
  <c r="U15" i="17"/>
  <c r="U14" i="17"/>
  <c r="U13" i="17"/>
  <c r="U12" i="17"/>
  <c r="U11" i="17"/>
  <c r="U10" i="17"/>
  <c r="U9" i="17"/>
  <c r="U8" i="17"/>
  <c r="U7" i="17"/>
  <c r="U6" i="17"/>
  <c r="U5" i="17"/>
  <c r="U4" i="17"/>
  <c r="C26" i="17" l="1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" i="17"/>
  <c r="M2" i="17"/>
  <c r="L2" i="17"/>
  <c r="Z12" i="20"/>
  <c r="Z4" i="20"/>
  <c r="Z11" i="20"/>
  <c r="Y10" i="20"/>
  <c r="Z7" i="20"/>
  <c r="AA5" i="20"/>
  <c r="Z10" i="20"/>
  <c r="Z8" i="20"/>
  <c r="AA4" i="20"/>
  <c r="AA13" i="20"/>
  <c r="Y5" i="20"/>
  <c r="AA12" i="20"/>
  <c r="Y6" i="20"/>
  <c r="Y8" i="20"/>
  <c r="AA9" i="20"/>
  <c r="Y12" i="20"/>
  <c r="Y7" i="20"/>
  <c r="Z13" i="20"/>
  <c r="Y9" i="20"/>
  <c r="AA6" i="20"/>
  <c r="Y13" i="20"/>
  <c r="Z9" i="20"/>
  <c r="Y11" i="20"/>
  <c r="Z6" i="20"/>
  <c r="Z5" i="20"/>
  <c r="AA7" i="20"/>
  <c r="AA11" i="20"/>
  <c r="AA8" i="20"/>
  <c r="Y4" i="20"/>
  <c r="AA10" i="20"/>
  <c r="AB4" i="20" l="1"/>
  <c r="AC6" i="20"/>
  <c r="AG9" i="20"/>
  <c r="AG10" i="20"/>
  <c r="AG5" i="20"/>
  <c r="AG13" i="20"/>
  <c r="AG6" i="20"/>
  <c r="AG7" i="20"/>
  <c r="AG8" i="20"/>
  <c r="AG11" i="20"/>
  <c r="AG12" i="20"/>
  <c r="AG4" i="20"/>
  <c r="AF13" i="20"/>
  <c r="AF12" i="20"/>
  <c r="AF5" i="20"/>
  <c r="AF10" i="20"/>
  <c r="AF6" i="20"/>
  <c r="AF9" i="20"/>
  <c r="AF7" i="20"/>
  <c r="AF8" i="20"/>
  <c r="AF11" i="20"/>
  <c r="AF4" i="20"/>
  <c r="AE13" i="20"/>
  <c r="AE5" i="20"/>
  <c r="AE8" i="20"/>
  <c r="AE11" i="20"/>
  <c r="AE6" i="20"/>
  <c r="AE7" i="20"/>
  <c r="AE10" i="20"/>
  <c r="AE9" i="20"/>
  <c r="AE12" i="20"/>
  <c r="AE4" i="20"/>
  <c r="AB12" i="20"/>
  <c r="AB13" i="20"/>
  <c r="AB5" i="20"/>
  <c r="AB8" i="20"/>
  <c r="AB11" i="20"/>
  <c r="AB6" i="20"/>
  <c r="AB7" i="20"/>
  <c r="AB10" i="20"/>
  <c r="AB9" i="20"/>
  <c r="AD12" i="20"/>
  <c r="AD10" i="20"/>
  <c r="AD5" i="20"/>
  <c r="AD13" i="20"/>
  <c r="AD6" i="20"/>
  <c r="AD9" i="20"/>
  <c r="AD7" i="20"/>
  <c r="AD8" i="20"/>
  <c r="AD11" i="20"/>
  <c r="AD4" i="20"/>
  <c r="AC12" i="20"/>
  <c r="AC5" i="20"/>
  <c r="AC13" i="20"/>
  <c r="AC10" i="20"/>
  <c r="AC9" i="20"/>
  <c r="AC7" i="20"/>
  <c r="AC8" i="20"/>
  <c r="AC11" i="20"/>
  <c r="AC4" i="20"/>
  <c r="C2" i="10"/>
  <c r="A2" i="19"/>
  <c r="A3" i="19" s="1"/>
  <c r="G50" i="19"/>
  <c r="H50" i="19"/>
  <c r="I50" i="19"/>
  <c r="J50" i="19"/>
  <c r="K50" i="19"/>
  <c r="L50" i="19"/>
  <c r="M50" i="19"/>
  <c r="N50" i="19"/>
  <c r="O50" i="19"/>
  <c r="P50" i="19"/>
  <c r="Q50" i="19"/>
  <c r="R50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G57" i="19"/>
  <c r="H57" i="19"/>
  <c r="I57" i="19"/>
  <c r="J57" i="19"/>
  <c r="K57" i="19"/>
  <c r="L57" i="19"/>
  <c r="M57" i="19"/>
  <c r="N57" i="19"/>
  <c r="O57" i="19"/>
  <c r="P57" i="19"/>
  <c r="Q57" i="19"/>
  <c r="R57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G59" i="19"/>
  <c r="H59" i="19"/>
  <c r="I59" i="19"/>
  <c r="J59" i="19"/>
  <c r="K59" i="19"/>
  <c r="L59" i="19"/>
  <c r="M59" i="19"/>
  <c r="N59" i="19"/>
  <c r="O59" i="19"/>
  <c r="P59" i="19"/>
  <c r="Q59" i="19"/>
  <c r="R59" i="19"/>
  <c r="G60" i="19"/>
  <c r="H60" i="19"/>
  <c r="I60" i="19"/>
  <c r="J60" i="19"/>
  <c r="K60" i="19"/>
  <c r="L60" i="19"/>
  <c r="M60" i="19"/>
  <c r="N60" i="19"/>
  <c r="O60" i="19"/>
  <c r="P60" i="19"/>
  <c r="Q60" i="19"/>
  <c r="R60" i="19"/>
  <c r="G61" i="19"/>
  <c r="H61" i="19"/>
  <c r="I61" i="19"/>
  <c r="J61" i="19"/>
  <c r="K61" i="19"/>
  <c r="L61" i="19"/>
  <c r="M61" i="19"/>
  <c r="N61" i="19"/>
  <c r="O61" i="19"/>
  <c r="P61" i="19"/>
  <c r="Q61" i="19"/>
  <c r="R61" i="19"/>
  <c r="G62" i="19"/>
  <c r="H62" i="19"/>
  <c r="I62" i="19"/>
  <c r="J62" i="19"/>
  <c r="K62" i="19"/>
  <c r="L62" i="19"/>
  <c r="M62" i="19"/>
  <c r="N62" i="19"/>
  <c r="O62" i="19"/>
  <c r="P62" i="19"/>
  <c r="Q62" i="19"/>
  <c r="R62" i="19"/>
  <c r="G63" i="19"/>
  <c r="H63" i="19"/>
  <c r="I63" i="19"/>
  <c r="J63" i="19"/>
  <c r="K63" i="19"/>
  <c r="L63" i="19"/>
  <c r="M63" i="19"/>
  <c r="N63" i="19"/>
  <c r="O63" i="19"/>
  <c r="P63" i="19"/>
  <c r="Q63" i="19"/>
  <c r="R63" i="19"/>
  <c r="G64" i="19"/>
  <c r="H64" i="19"/>
  <c r="I64" i="19"/>
  <c r="J64" i="19"/>
  <c r="K64" i="19"/>
  <c r="L64" i="19"/>
  <c r="M64" i="19"/>
  <c r="N64" i="19"/>
  <c r="O64" i="19"/>
  <c r="P64" i="19"/>
  <c r="Q64" i="19"/>
  <c r="R64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50" i="19"/>
  <c r="F5" i="19"/>
  <c r="G5" i="19"/>
  <c r="H5" i="19"/>
  <c r="I5" i="19"/>
  <c r="J5" i="19"/>
  <c r="K5" i="19"/>
  <c r="L5" i="19"/>
  <c r="M5" i="19"/>
  <c r="N5" i="19"/>
  <c r="O5" i="19"/>
  <c r="P5" i="19"/>
  <c r="Q5" i="19"/>
  <c r="R5" i="19"/>
  <c r="F6" i="19"/>
  <c r="G6" i="19"/>
  <c r="H6" i="19"/>
  <c r="I6" i="19"/>
  <c r="J6" i="19"/>
  <c r="K6" i="19"/>
  <c r="L6" i="19"/>
  <c r="M6" i="19"/>
  <c r="N6" i="19"/>
  <c r="O6" i="19"/>
  <c r="P6" i="19"/>
  <c r="Q6" i="19"/>
  <c r="R6" i="19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F13" i="19"/>
  <c r="H13" i="19"/>
  <c r="I13" i="19"/>
  <c r="J13" i="19"/>
  <c r="K13" i="19"/>
  <c r="L13" i="19"/>
  <c r="M13" i="19"/>
  <c r="N13" i="19"/>
  <c r="O13" i="19"/>
  <c r="P13" i="19"/>
  <c r="Q13" i="19"/>
  <c r="R13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F43" i="19"/>
  <c r="G43" i="19"/>
  <c r="H43" i="19"/>
  <c r="I43" i="19"/>
  <c r="J43" i="19"/>
  <c r="K43" i="19"/>
  <c r="L43" i="19"/>
  <c r="M43" i="19"/>
  <c r="N43" i="19"/>
  <c r="O43" i="19"/>
  <c r="P43" i="19"/>
  <c r="Q43" i="19"/>
  <c r="R43" i="19"/>
  <c r="F44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F47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G4" i="19"/>
  <c r="I4" i="19"/>
  <c r="J4" i="19"/>
  <c r="K4" i="19"/>
  <c r="L4" i="19"/>
  <c r="M4" i="19"/>
  <c r="N4" i="19"/>
  <c r="O4" i="19"/>
  <c r="P4" i="19"/>
  <c r="Q4" i="19"/>
  <c r="F4" i="19"/>
  <c r="G1" i="19"/>
  <c r="I2" i="19"/>
  <c r="Q2" i="19"/>
  <c r="M2" i="19"/>
  <c r="K2" i="19"/>
  <c r="T1" i="19"/>
  <c r="N2" i="19"/>
  <c r="O1" i="19"/>
  <c r="J2" i="19"/>
  <c r="M1" i="19"/>
  <c r="J1" i="19"/>
  <c r="F2" i="19"/>
  <c r="Q1" i="19"/>
  <c r="T2" i="19"/>
  <c r="L2" i="19"/>
  <c r="F1" i="19"/>
  <c r="U2" i="19"/>
  <c r="O2" i="19"/>
  <c r="S2" i="19"/>
  <c r="A65" i="19"/>
  <c r="P1" i="19"/>
  <c r="N1" i="19"/>
  <c r="U1" i="19"/>
  <c r="H1" i="19"/>
  <c r="K1" i="19"/>
  <c r="G2" i="19"/>
  <c r="L1" i="19"/>
  <c r="P2" i="19"/>
  <c r="R1" i="19"/>
  <c r="I1" i="19"/>
  <c r="R2" i="19"/>
  <c r="H2" i="19"/>
  <c r="S1" i="19"/>
  <c r="Y16" i="12" l="1"/>
  <c r="T16" i="12"/>
  <c r="F65" i="19"/>
  <c r="S65" i="19"/>
  <c r="N65" i="19"/>
  <c r="M65" i="19"/>
  <c r="H65" i="19"/>
  <c r="K65" i="19"/>
  <c r="P65" i="19"/>
  <c r="T65" i="19"/>
  <c r="R65" i="19"/>
  <c r="O65" i="19"/>
  <c r="U65" i="19"/>
  <c r="Q65" i="19"/>
  <c r="J65" i="19"/>
  <c r="L65" i="19"/>
  <c r="G65" i="19"/>
  <c r="I65" i="19"/>
  <c r="U6" i="20"/>
  <c r="W13" i="20"/>
  <c r="U7" i="20"/>
  <c r="L32" i="1"/>
  <c r="L31" i="1"/>
  <c r="L30" i="1"/>
  <c r="L29" i="1"/>
  <c r="U9" i="20"/>
  <c r="V4" i="20"/>
  <c r="U10" i="20"/>
  <c r="V13" i="20"/>
  <c r="W12" i="20"/>
  <c r="W6" i="20"/>
  <c r="V9" i="20"/>
  <c r="W8" i="20"/>
  <c r="V10" i="20"/>
  <c r="W7" i="20"/>
  <c r="W5" i="20"/>
  <c r="W4" i="20"/>
  <c r="V6" i="20"/>
  <c r="V5" i="20"/>
  <c r="V12" i="20"/>
  <c r="U13" i="20"/>
  <c r="V11" i="20"/>
  <c r="U5" i="20"/>
  <c r="U12" i="20"/>
  <c r="W9" i="20"/>
  <c r="U11" i="20"/>
  <c r="V8" i="20"/>
  <c r="W10" i="20"/>
  <c r="U8" i="20"/>
  <c r="V7" i="20"/>
  <c r="W11" i="20"/>
  <c r="U4" i="20"/>
  <c r="O6" i="9"/>
  <c r="M26" i="1" s="1"/>
  <c r="N7" i="9"/>
  <c r="L27" i="1" s="1"/>
  <c r="N3" i="9"/>
  <c r="L23" i="1" s="1"/>
  <c r="O5" i="9"/>
  <c r="M25" i="1" s="1"/>
  <c r="N8" i="9"/>
  <c r="L28" i="1" s="1"/>
  <c r="N4" i="9"/>
  <c r="L24" i="1" s="1"/>
  <c r="O4" i="9"/>
  <c r="M24" i="1" s="1"/>
  <c r="N5" i="9"/>
  <c r="L25" i="1" s="1"/>
  <c r="O7" i="9"/>
  <c r="M27" i="1" s="1"/>
  <c r="O3" i="9"/>
  <c r="M23" i="1" s="1"/>
  <c r="N6" i="9"/>
  <c r="L26" i="1" s="1"/>
  <c r="O8" i="9"/>
  <c r="M28" i="1" s="1"/>
  <c r="O3" i="6"/>
  <c r="M17" i="1" s="1"/>
  <c r="O7" i="6"/>
  <c r="M21" i="1" s="1"/>
  <c r="O6" i="6"/>
  <c r="M20" i="1" s="1"/>
  <c r="O5" i="6"/>
  <c r="M19" i="1" s="1"/>
  <c r="O8" i="6"/>
  <c r="M22" i="1" s="1"/>
  <c r="O4" i="6"/>
  <c r="M18" i="1" s="1"/>
  <c r="N8" i="6"/>
  <c r="N7" i="6"/>
  <c r="N6" i="6"/>
  <c r="N5" i="6"/>
  <c r="N4" i="6"/>
  <c r="N3" i="6"/>
  <c r="E448" i="17" l="1"/>
  <c r="L8" i="11"/>
  <c r="E420" i="17"/>
  <c r="C18" i="11"/>
  <c r="E392" i="17"/>
  <c r="C11" i="11"/>
  <c r="E364" i="17"/>
  <c r="C5" i="11"/>
  <c r="I31" i="22"/>
  <c r="H31" i="22"/>
  <c r="E43" i="22"/>
  <c r="E51" i="22"/>
  <c r="E44" i="22"/>
  <c r="E47" i="22"/>
  <c r="E45" i="22"/>
  <c r="E46" i="22"/>
  <c r="E48" i="22"/>
  <c r="E49" i="22"/>
  <c r="E50" i="22"/>
  <c r="E42" i="22"/>
  <c r="D43" i="22"/>
  <c r="D51" i="22"/>
  <c r="D50" i="22"/>
  <c r="D44" i="22"/>
  <c r="D48" i="22"/>
  <c r="D45" i="22"/>
  <c r="D49" i="22"/>
  <c r="D46" i="22"/>
  <c r="D47" i="22"/>
  <c r="D42" i="22"/>
  <c r="H33" i="22"/>
  <c r="I35" i="22"/>
  <c r="I30" i="22"/>
  <c r="I37" i="22"/>
  <c r="H37" i="22"/>
  <c r="I39" i="22"/>
  <c r="I32" i="22"/>
  <c r="H32" i="22"/>
  <c r="H39" i="22"/>
  <c r="H38" i="22"/>
  <c r="I34" i="22"/>
  <c r="I38" i="22"/>
  <c r="H34" i="22"/>
  <c r="H35" i="22"/>
  <c r="H36" i="22"/>
  <c r="I33" i="22"/>
  <c r="I36" i="22"/>
  <c r="H30" i="22"/>
  <c r="E30" i="22"/>
  <c r="E31" i="22"/>
  <c r="E39" i="22"/>
  <c r="E37" i="22"/>
  <c r="E32" i="22"/>
  <c r="E33" i="22"/>
  <c r="E35" i="22"/>
  <c r="E36" i="22"/>
  <c r="E38" i="22"/>
  <c r="E34" i="22"/>
  <c r="D30" i="22"/>
  <c r="D31" i="22"/>
  <c r="D39" i="22"/>
  <c r="D38" i="22"/>
  <c r="D32" i="22"/>
  <c r="D36" i="22"/>
  <c r="D33" i="22"/>
  <c r="D37" i="22"/>
  <c r="D34" i="22"/>
  <c r="D35" i="22"/>
  <c r="P52" i="18"/>
  <c r="C52" i="18"/>
  <c r="P33" i="18"/>
  <c r="C33" i="18"/>
  <c r="C14" i="18"/>
  <c r="P14" i="18"/>
  <c r="C48" i="10"/>
  <c r="C49" i="10"/>
  <c r="M15" i="18" s="1"/>
  <c r="M34" i="18" s="1"/>
  <c r="M53" i="18" s="1"/>
  <c r="C50" i="10"/>
  <c r="C51" i="10"/>
  <c r="C1" i="22" s="1"/>
  <c r="C47" i="10"/>
  <c r="L54" i="1"/>
  <c r="J419" i="17" l="1"/>
  <c r="J447" i="17"/>
  <c r="J363" i="17"/>
  <c r="J391" i="17"/>
  <c r="J195" i="17"/>
  <c r="J251" i="17"/>
  <c r="J223" i="17"/>
  <c r="J335" i="17"/>
  <c r="J307" i="17"/>
  <c r="J279" i="17"/>
  <c r="J139" i="17"/>
  <c r="J167" i="17"/>
  <c r="J111" i="17"/>
  <c r="J55" i="17"/>
  <c r="J83" i="17"/>
  <c r="J27" i="17"/>
  <c r="I15" i="18"/>
  <c r="I34" i="18" s="1"/>
  <c r="I53" i="18" s="1"/>
  <c r="C15" i="18"/>
  <c r="C34" i="18" s="1"/>
  <c r="C53" i="18" s="1"/>
  <c r="Z15" i="18"/>
  <c r="Z34" i="18" s="1"/>
  <c r="Z53" i="18" s="1"/>
  <c r="V15" i="18"/>
  <c r="V34" i="18" s="1"/>
  <c r="V53" i="18" s="1"/>
  <c r="P15" i="18"/>
  <c r="P34" i="18" s="1"/>
  <c r="P53" i="18" s="1"/>
  <c r="J38" i="1"/>
  <c r="I38" i="1"/>
  <c r="J37" i="1"/>
  <c r="I37" i="1"/>
  <c r="J36" i="1"/>
  <c r="I36" i="1"/>
  <c r="F54" i="1"/>
  <c r="F55" i="1"/>
  <c r="F56" i="1"/>
  <c r="F57" i="1"/>
  <c r="I34" i="1"/>
  <c r="J34" i="1"/>
  <c r="I35" i="1"/>
  <c r="J35" i="1"/>
  <c r="J33" i="1"/>
  <c r="I33" i="1"/>
  <c r="C45" i="10"/>
  <c r="C46" i="10"/>
  <c r="O57" i="1"/>
  <c r="O54" i="1"/>
  <c r="O55" i="1"/>
  <c r="O56" i="1"/>
  <c r="N49" i="1"/>
  <c r="O49" i="1" s="1"/>
  <c r="N50" i="1"/>
  <c r="O50" i="1" s="1"/>
  <c r="N51" i="1"/>
  <c r="O51" i="1" s="1"/>
  <c r="N52" i="1"/>
  <c r="O52" i="1" s="1"/>
  <c r="N53" i="1"/>
  <c r="O53" i="1" s="1"/>
  <c r="N48" i="1"/>
  <c r="O48" i="1" s="1"/>
  <c r="N43" i="1"/>
  <c r="O43" i="1" s="1"/>
  <c r="N44" i="1"/>
  <c r="O44" i="1" s="1"/>
  <c r="N45" i="1"/>
  <c r="O45" i="1" s="1"/>
  <c r="N46" i="1"/>
  <c r="O46" i="1" s="1"/>
  <c r="N47" i="1"/>
  <c r="O47" i="1" s="1"/>
  <c r="N42" i="1"/>
  <c r="O42" i="1" s="1"/>
  <c r="T3" i="12" l="1"/>
  <c r="T10" i="12"/>
  <c r="T6" i="1"/>
  <c r="T4" i="1"/>
  <c r="T2" i="1"/>
  <c r="T1" i="1"/>
  <c r="T5" i="1"/>
  <c r="T3" i="1"/>
  <c r="S42" i="1"/>
  <c r="S56" i="1"/>
  <c r="S54" i="1"/>
  <c r="S52" i="1"/>
  <c r="S50" i="1"/>
  <c r="S48" i="1"/>
  <c r="S46" i="1"/>
  <c r="S44" i="1"/>
  <c r="S57" i="1"/>
  <c r="S55" i="1"/>
  <c r="S53" i="1"/>
  <c r="S51" i="1"/>
  <c r="S49" i="1"/>
  <c r="S47" i="1"/>
  <c r="S45" i="1"/>
  <c r="S43" i="1"/>
  <c r="C5" i="10"/>
  <c r="C6" i="10"/>
  <c r="C54" i="18" s="1"/>
  <c r="P54" i="18" s="1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I2" i="16" s="1"/>
  <c r="C22" i="10"/>
  <c r="N2" i="16" s="1"/>
  <c r="C23" i="10"/>
  <c r="S2" i="16" s="1"/>
  <c r="C24" i="10"/>
  <c r="D28" i="16" s="1"/>
  <c r="C25" i="10"/>
  <c r="C26" i="10"/>
  <c r="N28" i="16" s="1"/>
  <c r="C27" i="10"/>
  <c r="S28" i="16" s="1"/>
  <c r="C28" i="10"/>
  <c r="C29" i="10"/>
  <c r="C30" i="10"/>
  <c r="C31" i="10"/>
  <c r="C32" i="10"/>
  <c r="C33" i="10"/>
  <c r="C34" i="10"/>
  <c r="C35" i="10"/>
  <c r="C36" i="10"/>
  <c r="W15" i="1" s="1"/>
  <c r="C37" i="10"/>
  <c r="W16" i="1" s="1"/>
  <c r="C38" i="10"/>
  <c r="W17" i="1" s="1"/>
  <c r="C39" i="10"/>
  <c r="C40" i="10"/>
  <c r="C41" i="10"/>
  <c r="C42" i="10"/>
  <c r="C43" i="10"/>
  <c r="C44" i="10"/>
  <c r="C4" i="10"/>
  <c r="C4" i="1" l="1"/>
  <c r="I28" i="16"/>
  <c r="C12" i="1"/>
  <c r="C16" i="18"/>
  <c r="P16" i="18" s="1"/>
  <c r="C35" i="18"/>
  <c r="P35" i="18" s="1"/>
  <c r="C2" i="15"/>
  <c r="T43" i="1"/>
  <c r="D43" i="1" s="1"/>
  <c r="T42" i="1"/>
  <c r="D42" i="1" s="1"/>
  <c r="T56" i="1"/>
  <c r="D56" i="1" s="1"/>
  <c r="T47" i="1"/>
  <c r="D47" i="1" s="1"/>
  <c r="T51" i="1"/>
  <c r="D51" i="1" s="1"/>
  <c r="T55" i="1"/>
  <c r="D55" i="1" s="1"/>
  <c r="T44" i="1"/>
  <c r="D44" i="1" s="1"/>
  <c r="T48" i="1"/>
  <c r="D48" i="1" s="1"/>
  <c r="T52" i="1"/>
  <c r="D52" i="1" s="1"/>
  <c r="T45" i="1"/>
  <c r="D45" i="1" s="1"/>
  <c r="T49" i="1"/>
  <c r="D49" i="1" s="1"/>
  <c r="T53" i="1"/>
  <c r="D53" i="1" s="1"/>
  <c r="T57" i="1"/>
  <c r="D57" i="1" s="1"/>
  <c r="T46" i="1"/>
  <c r="D46" i="1" s="1"/>
  <c r="T50" i="1"/>
  <c r="D50" i="1" s="1"/>
  <c r="T54" i="1"/>
  <c r="D54" i="1" s="1"/>
  <c r="G32" i="1"/>
  <c r="G57" i="1" s="1"/>
  <c r="U11" i="12"/>
  <c r="U4" i="12"/>
  <c r="T11" i="12"/>
  <c r="T4" i="12"/>
  <c r="D2" i="16"/>
  <c r="C10" i="1"/>
  <c r="I3" i="1" a="1"/>
  <c r="J3" i="1" s="1"/>
  <c r="I10" i="1" a="1"/>
  <c r="J10" i="1" s="1"/>
  <c r="C3" i="1"/>
  <c r="Q2" i="9"/>
  <c r="O2" i="9"/>
  <c r="N2" i="9"/>
  <c r="F2" i="9"/>
  <c r="E2" i="9"/>
  <c r="Q2" i="6"/>
  <c r="O2" i="6"/>
  <c r="N2" i="6"/>
  <c r="F2" i="6"/>
  <c r="E2" i="6"/>
  <c r="O3" i="1" l="1"/>
  <c r="M3" i="1"/>
  <c r="K3" i="1"/>
  <c r="I3" i="1"/>
  <c r="N3" i="1"/>
  <c r="L3" i="1"/>
  <c r="O10" i="1"/>
  <c r="M10" i="1"/>
  <c r="K10" i="1"/>
  <c r="I10" i="1"/>
  <c r="N10" i="1"/>
  <c r="L10" i="1"/>
  <c r="C13" i="1" l="1"/>
  <c r="C14" i="1"/>
  <c r="C11" i="1"/>
  <c r="C5" i="1"/>
  <c r="C6" i="1"/>
  <c r="C7" i="1"/>
  <c r="K2" i="15"/>
  <c r="J2" i="15"/>
  <c r="I2" i="15"/>
  <c r="E2" i="15"/>
  <c r="D2" i="15"/>
  <c r="M54" i="1"/>
  <c r="L55" i="1"/>
  <c r="M55" i="1"/>
  <c r="L56" i="1"/>
  <c r="M56" i="1"/>
  <c r="L57" i="1"/>
  <c r="W11" i="1" l="1"/>
  <c r="A16" i="1"/>
  <c r="M57" i="1"/>
  <c r="E35" i="1" l="1"/>
  <c r="E33" i="1"/>
  <c r="E32" i="1"/>
  <c r="G29" i="1"/>
  <c r="G54" i="1" s="1"/>
  <c r="W13" i="1"/>
  <c r="W14" i="1"/>
  <c r="W12" i="1"/>
  <c r="F28" i="1"/>
  <c r="L53" i="1"/>
  <c r="F24" i="1"/>
  <c r="L49" i="1"/>
  <c r="F25" i="1"/>
  <c r="F50" i="1" s="1"/>
  <c r="L50" i="1"/>
  <c r="F26" i="1"/>
  <c r="F51" i="1" s="1"/>
  <c r="L51" i="1"/>
  <c r="F27" i="1"/>
  <c r="L52" i="1"/>
  <c r="L48" i="1"/>
  <c r="F23" i="1"/>
  <c r="F48" i="1" s="1"/>
  <c r="F18" i="1"/>
  <c r="F43" i="1" s="1"/>
  <c r="L18" i="1"/>
  <c r="L43" i="1" s="1"/>
  <c r="F19" i="1"/>
  <c r="L19" i="1"/>
  <c r="L44" i="1" s="1"/>
  <c r="F20" i="1"/>
  <c r="L20" i="1"/>
  <c r="L45" i="1" s="1"/>
  <c r="F21" i="1"/>
  <c r="L21" i="1"/>
  <c r="L46" i="1" s="1"/>
  <c r="F22" i="1"/>
  <c r="L22" i="1"/>
  <c r="L47" i="1" s="1"/>
  <c r="L17" i="1"/>
  <c r="L42" i="1" s="1"/>
  <c r="B3" i="9"/>
  <c r="J43" i="1" l="1"/>
  <c r="I36" i="18" s="1"/>
  <c r="I32" i="1"/>
  <c r="I57" i="1" s="1"/>
  <c r="H38" i="18" s="1"/>
  <c r="J32" i="1"/>
  <c r="J57" i="1" s="1"/>
  <c r="I38" i="18" s="1"/>
  <c r="M42" i="1"/>
  <c r="G21" i="1"/>
  <c r="G46" i="1" s="1"/>
  <c r="F46" i="1"/>
  <c r="G22" i="1"/>
  <c r="G47" i="1" s="1"/>
  <c r="F47" i="1"/>
  <c r="G20" i="1"/>
  <c r="G45" i="1" s="1"/>
  <c r="F45" i="1"/>
  <c r="G19" i="1"/>
  <c r="G44" i="1" s="1"/>
  <c r="F44" i="1"/>
  <c r="G27" i="1"/>
  <c r="G52" i="1" s="1"/>
  <c r="F52" i="1"/>
  <c r="G28" i="1"/>
  <c r="G53" i="1" s="1"/>
  <c r="F53" i="1"/>
  <c r="G24" i="1"/>
  <c r="G49" i="1" s="1"/>
  <c r="F49" i="1"/>
  <c r="I31" i="1"/>
  <c r="I56" i="1" s="1"/>
  <c r="U57" i="18" s="1"/>
  <c r="J31" i="1"/>
  <c r="J56" i="1" s="1"/>
  <c r="G18" i="1"/>
  <c r="G43" i="1" s="1"/>
  <c r="G23" i="1"/>
  <c r="G48" i="1" s="1"/>
  <c r="G26" i="1"/>
  <c r="G51" i="1" s="1"/>
  <c r="G25" i="1"/>
  <c r="G50" i="1" s="1"/>
  <c r="G17" i="1"/>
  <c r="G42" i="1" s="1"/>
  <c r="G30" i="1"/>
  <c r="G55" i="1" s="1"/>
  <c r="G31" i="1"/>
  <c r="G56" i="1" s="1"/>
  <c r="I47" i="1"/>
  <c r="H17" i="18" s="1"/>
  <c r="M47" i="1"/>
  <c r="I45" i="1"/>
  <c r="H55" i="18" s="1"/>
  <c r="M45" i="1"/>
  <c r="I44" i="1"/>
  <c r="U17" i="18" s="1"/>
  <c r="M44" i="1"/>
  <c r="I51" i="1"/>
  <c r="U56" i="18" s="1"/>
  <c r="M51" i="1"/>
  <c r="E24" i="1"/>
  <c r="M49" i="1"/>
  <c r="J46" i="1"/>
  <c r="V55" i="18" s="1"/>
  <c r="M46" i="1"/>
  <c r="M43" i="1"/>
  <c r="M48" i="1"/>
  <c r="I52" i="1"/>
  <c r="U18" i="18" s="1"/>
  <c r="M52" i="1"/>
  <c r="I50" i="1"/>
  <c r="H37" i="18" s="1"/>
  <c r="M50" i="1"/>
  <c r="E28" i="1"/>
  <c r="M53" i="1"/>
  <c r="E31" i="1"/>
  <c r="I54" i="1"/>
  <c r="H19" i="18" s="1"/>
  <c r="J29" i="1"/>
  <c r="J54" i="1" s="1"/>
  <c r="E29" i="1"/>
  <c r="E34" i="1"/>
  <c r="C15" i="11"/>
  <c r="L5" i="11"/>
  <c r="C8" i="11"/>
  <c r="C2" i="11"/>
  <c r="I19" i="18" l="1"/>
  <c r="V19" i="18"/>
  <c r="Q49" i="1"/>
  <c r="Q54" i="1"/>
  <c r="Q56" i="1"/>
  <c r="Q43" i="1"/>
  <c r="Q51" i="1"/>
  <c r="Q44" i="1"/>
  <c r="Q45" i="1"/>
  <c r="Q47" i="1"/>
  <c r="Q46" i="1"/>
  <c r="Q57" i="1"/>
  <c r="Q55" i="1"/>
  <c r="Q42" i="1"/>
  <c r="R42" i="1" s="1"/>
  <c r="E42" i="1" s="1"/>
  <c r="Q53" i="1"/>
  <c r="Q50" i="1"/>
  <c r="Q52" i="1"/>
  <c r="Q48" i="1"/>
  <c r="I30" i="1"/>
  <c r="I55" i="1" s="1"/>
  <c r="U19" i="18" s="1"/>
  <c r="J30" i="1"/>
  <c r="J55" i="1" s="1"/>
  <c r="D39" i="1"/>
  <c r="B34" i="1" s="1"/>
  <c r="E22" i="1"/>
  <c r="J45" i="1"/>
  <c r="I55" i="18" s="1"/>
  <c r="E19" i="1"/>
  <c r="I48" i="1"/>
  <c r="H56" i="18" s="1"/>
  <c r="E20" i="1"/>
  <c r="E21" i="1"/>
  <c r="J44" i="1"/>
  <c r="V17" i="18" s="1"/>
  <c r="I43" i="1"/>
  <c r="H36" i="18" s="1"/>
  <c r="E27" i="1"/>
  <c r="E23" i="1"/>
  <c r="J48" i="1" s="1"/>
  <c r="V56" i="18" s="1"/>
  <c r="J47" i="1"/>
  <c r="I17" i="18" s="1"/>
  <c r="J50" i="1"/>
  <c r="I37" i="18" s="1"/>
  <c r="J51" i="1"/>
  <c r="E18" i="1"/>
  <c r="I46" i="1"/>
  <c r="U55" i="18" s="1"/>
  <c r="I53" i="1"/>
  <c r="H57" i="18" s="1"/>
  <c r="J52" i="1"/>
  <c r="E26" i="1"/>
  <c r="J53" i="1"/>
  <c r="E25" i="1"/>
  <c r="E30" i="1"/>
  <c r="J42" i="1"/>
  <c r="V36" i="18" s="1"/>
  <c r="I42" i="1"/>
  <c r="U36" i="18" s="1"/>
  <c r="I56" i="18" l="1"/>
  <c r="Q17" i="1"/>
  <c r="R17" i="1" s="1"/>
  <c r="V57" i="18"/>
  <c r="I57" i="18"/>
  <c r="Q18" i="1"/>
  <c r="B36" i="1"/>
  <c r="B37" i="1"/>
  <c r="B38" i="1"/>
  <c r="B35" i="1"/>
  <c r="B33" i="1"/>
  <c r="Q30" i="1"/>
  <c r="Q25" i="1"/>
  <c r="Q26" i="1"/>
  <c r="Q27" i="1"/>
  <c r="Q20" i="1"/>
  <c r="Q19" i="1"/>
  <c r="Q22" i="1"/>
  <c r="Q32" i="1"/>
  <c r="Q24" i="1"/>
  <c r="Q29" i="1"/>
  <c r="Q23" i="1"/>
  <c r="Q21" i="1"/>
  <c r="Q31" i="1"/>
  <c r="Q28" i="1"/>
  <c r="J49" i="1"/>
  <c r="I49" i="1"/>
  <c r="H18" i="18" s="1"/>
  <c r="R43" i="1"/>
  <c r="E43" i="1" s="1"/>
  <c r="R57" i="1"/>
  <c r="E57" i="1" s="1"/>
  <c r="R53" i="1"/>
  <c r="E53" i="1" s="1"/>
  <c r="R51" i="1"/>
  <c r="E51" i="1" s="1"/>
  <c r="R45" i="1"/>
  <c r="E45" i="1" s="1"/>
  <c r="R46" i="1"/>
  <c r="E46" i="1" s="1"/>
  <c r="R56" i="1"/>
  <c r="E56" i="1" s="1"/>
  <c r="R54" i="1"/>
  <c r="E54" i="1" s="1"/>
  <c r="R50" i="1"/>
  <c r="E50" i="1" s="1"/>
  <c r="R48" i="1"/>
  <c r="E48" i="1" s="1"/>
  <c r="R47" i="1"/>
  <c r="E47" i="1" s="1"/>
  <c r="R44" i="1"/>
  <c r="E44" i="1" s="1"/>
  <c r="J3" i="15"/>
  <c r="E29" i="17" s="1"/>
  <c r="D3" i="15"/>
  <c r="R52" i="1"/>
  <c r="E52" i="1" s="1"/>
  <c r="R49" i="1"/>
  <c r="E49" i="1" s="1"/>
  <c r="R55" i="1"/>
  <c r="E55" i="1" s="1"/>
  <c r="S21" i="1"/>
  <c r="S28" i="1"/>
  <c r="S27" i="1"/>
  <c r="S25" i="1"/>
  <c r="S22" i="1"/>
  <c r="S26" i="1"/>
  <c r="S29" i="1"/>
  <c r="S20" i="1"/>
  <c r="S17" i="1"/>
  <c r="S33" i="1"/>
  <c r="S35" i="1"/>
  <c r="S30" i="1"/>
  <c r="S32" i="1"/>
  <c r="S31" i="1"/>
  <c r="S24" i="1"/>
  <c r="S34" i="1"/>
  <c r="S18" i="1"/>
  <c r="S19" i="1"/>
  <c r="S23" i="1"/>
  <c r="Q33" i="1"/>
  <c r="Q34" i="1"/>
  <c r="Q35" i="1"/>
  <c r="J8" i="9"/>
  <c r="K28" i="1" s="1"/>
  <c r="K53" i="1" s="1"/>
  <c r="F8" i="9"/>
  <c r="H28" i="1" s="1"/>
  <c r="H53" i="1" s="1"/>
  <c r="J7" i="9"/>
  <c r="K27" i="1" s="1"/>
  <c r="K52" i="1" s="1"/>
  <c r="F7" i="9"/>
  <c r="H27" i="1" s="1"/>
  <c r="H52" i="1" s="1"/>
  <c r="Q18" i="18" s="1"/>
  <c r="J6" i="9"/>
  <c r="K26" i="1" s="1"/>
  <c r="F6" i="9"/>
  <c r="H26" i="1" s="1"/>
  <c r="J5" i="9"/>
  <c r="K25" i="1" s="1"/>
  <c r="F5" i="9"/>
  <c r="H25" i="1" s="1"/>
  <c r="J4" i="9"/>
  <c r="K24" i="1" s="1"/>
  <c r="F4" i="9"/>
  <c r="H24" i="1" s="1"/>
  <c r="J3" i="9"/>
  <c r="K23" i="1" s="1"/>
  <c r="F3" i="9"/>
  <c r="O12" i="1" l="1"/>
  <c r="N12" i="1"/>
  <c r="N11" i="1"/>
  <c r="O13" i="1"/>
  <c r="O14" i="1"/>
  <c r="N14" i="1"/>
  <c r="O11" i="1"/>
  <c r="N13" i="1"/>
  <c r="H23" i="1"/>
  <c r="H48" i="1" s="1"/>
  <c r="D56" i="18" s="1"/>
  <c r="I17" i="15"/>
  <c r="E14" i="15"/>
  <c r="E310" i="17" s="1"/>
  <c r="G309" i="17" s="1"/>
  <c r="I14" i="15"/>
  <c r="F337" i="17" s="1"/>
  <c r="I18" i="18"/>
  <c r="V18" i="18"/>
  <c r="W18" i="18"/>
  <c r="K3" i="15"/>
  <c r="P28" i="17" s="1"/>
  <c r="G3" i="15"/>
  <c r="H49" i="1"/>
  <c r="K49" i="1"/>
  <c r="G4" i="15"/>
  <c r="J4" i="15"/>
  <c r="E57" i="17" s="1"/>
  <c r="D4" i="15"/>
  <c r="K50" i="1"/>
  <c r="K48" i="1"/>
  <c r="H50" i="1"/>
  <c r="D37" i="18" s="1"/>
  <c r="H51" i="1"/>
  <c r="K51" i="1"/>
  <c r="K18" i="15"/>
  <c r="P448" i="17" s="1"/>
  <c r="K16" i="15"/>
  <c r="P392" i="17" s="1"/>
  <c r="K12" i="15"/>
  <c r="P280" i="17" s="1"/>
  <c r="K8" i="15"/>
  <c r="P168" i="17" s="1"/>
  <c r="K15" i="15"/>
  <c r="P364" i="17" s="1"/>
  <c r="K11" i="15"/>
  <c r="P252" i="17" s="1"/>
  <c r="K7" i="15"/>
  <c r="P140" i="17" s="1"/>
  <c r="K4" i="15"/>
  <c r="P56" i="17" s="1"/>
  <c r="K14" i="15"/>
  <c r="P336" i="17" s="1"/>
  <c r="K10" i="15"/>
  <c r="P224" i="17" s="1"/>
  <c r="K6" i="15"/>
  <c r="P112" i="17" s="1"/>
  <c r="K17" i="15"/>
  <c r="P420" i="17" s="1"/>
  <c r="K13" i="15"/>
  <c r="P308" i="17" s="1"/>
  <c r="K9" i="15"/>
  <c r="P196" i="17" s="1"/>
  <c r="K5" i="15"/>
  <c r="P84" i="17" s="1"/>
  <c r="I5" i="15"/>
  <c r="F85" i="17" s="1"/>
  <c r="I9" i="15"/>
  <c r="F197" i="17" s="1"/>
  <c r="J13" i="15"/>
  <c r="E309" i="17" s="1"/>
  <c r="J15" i="15"/>
  <c r="G17" i="15"/>
  <c r="I13" i="15"/>
  <c r="F309" i="17" s="1"/>
  <c r="J6" i="15"/>
  <c r="E113" i="17" s="1"/>
  <c r="J8" i="15"/>
  <c r="E169" i="17" s="1"/>
  <c r="J10" i="15"/>
  <c r="E225" i="17" s="1"/>
  <c r="J12" i="15"/>
  <c r="E281" i="17" s="1"/>
  <c r="G16" i="15"/>
  <c r="D17" i="15"/>
  <c r="G12" i="15"/>
  <c r="D16" i="15"/>
  <c r="D8" i="15"/>
  <c r="G11" i="15"/>
  <c r="F13" i="15"/>
  <c r="D9" i="15"/>
  <c r="G14" i="15"/>
  <c r="F14" i="15"/>
  <c r="G8" i="15"/>
  <c r="D13" i="15"/>
  <c r="D7" i="15"/>
  <c r="D11" i="15"/>
  <c r="F9" i="15"/>
  <c r="G15" i="15"/>
  <c r="J5" i="15"/>
  <c r="E85" i="17" s="1"/>
  <c r="J7" i="15"/>
  <c r="E141" i="17" s="1"/>
  <c r="J9" i="15"/>
  <c r="E197" i="17" s="1"/>
  <c r="J11" i="15"/>
  <c r="E253" i="17" s="1"/>
  <c r="J16" i="15"/>
  <c r="E393" i="17" s="1"/>
  <c r="G18" i="15"/>
  <c r="J18" i="15"/>
  <c r="E449" i="17" s="1"/>
  <c r="D18" i="15"/>
  <c r="G13" i="15"/>
  <c r="G10" i="15"/>
  <c r="G7" i="15"/>
  <c r="D14" i="15"/>
  <c r="D12" i="15"/>
  <c r="D5" i="15"/>
  <c r="G6" i="15"/>
  <c r="F6" i="15"/>
  <c r="G9" i="15"/>
  <c r="F5" i="15"/>
  <c r="D15" i="15"/>
  <c r="D10" i="15"/>
  <c r="F10" i="15"/>
  <c r="G5" i="15"/>
  <c r="D6" i="15"/>
  <c r="J17" i="15"/>
  <c r="E421" i="17" s="1"/>
  <c r="J14" i="15"/>
  <c r="I10" i="15"/>
  <c r="F225" i="17" s="1"/>
  <c r="I6" i="15"/>
  <c r="F113" i="17" s="1"/>
  <c r="B17" i="1"/>
  <c r="T19" i="1"/>
  <c r="T34" i="1"/>
  <c r="T31" i="1"/>
  <c r="T30" i="1"/>
  <c r="T35" i="1"/>
  <c r="T33" i="1"/>
  <c r="T20" i="1"/>
  <c r="T26" i="1"/>
  <c r="T25" i="1"/>
  <c r="T28" i="1"/>
  <c r="T23" i="1"/>
  <c r="T18" i="1"/>
  <c r="T24" i="1"/>
  <c r="T32" i="1"/>
  <c r="C32" i="1" s="1"/>
  <c r="T17" i="1"/>
  <c r="T29" i="1"/>
  <c r="T22" i="1"/>
  <c r="T27" i="1"/>
  <c r="T21" i="1"/>
  <c r="R35" i="1"/>
  <c r="R28" i="1"/>
  <c r="B28" i="1" s="1"/>
  <c r="R19" i="1"/>
  <c r="B19" i="1" s="1"/>
  <c r="R29" i="1"/>
  <c r="B29" i="1" s="1"/>
  <c r="R32" i="1"/>
  <c r="B32" i="1" s="1"/>
  <c r="R23" i="1"/>
  <c r="B23" i="1" s="1"/>
  <c r="R25" i="1"/>
  <c r="B25" i="1" s="1"/>
  <c r="R27" i="1"/>
  <c r="B27" i="1" s="1"/>
  <c r="R22" i="1"/>
  <c r="B22" i="1" s="1"/>
  <c r="R26" i="1"/>
  <c r="B26" i="1" s="1"/>
  <c r="R31" i="1"/>
  <c r="B31" i="1" s="1"/>
  <c r="R30" i="1"/>
  <c r="B30" i="1" s="1"/>
  <c r="R33" i="1"/>
  <c r="R21" i="1"/>
  <c r="B21" i="1" s="1"/>
  <c r="R20" i="1"/>
  <c r="B20" i="1" s="1"/>
  <c r="R34" i="1"/>
  <c r="R24" i="1"/>
  <c r="B24" i="1" s="1"/>
  <c r="R18" i="1"/>
  <c r="N10" i="9"/>
  <c r="M10" i="9"/>
  <c r="L10" i="9"/>
  <c r="K10" i="9"/>
  <c r="J10" i="9"/>
  <c r="I10" i="9"/>
  <c r="H10" i="9"/>
  <c r="F10" i="9"/>
  <c r="R8" i="9"/>
  <c r="K13" i="1" s="1"/>
  <c r="Q8" i="9"/>
  <c r="N28" i="1" s="1"/>
  <c r="C8" i="9"/>
  <c r="B8" i="9"/>
  <c r="J13" i="1" s="1"/>
  <c r="R7" i="9"/>
  <c r="Q7" i="9"/>
  <c r="N27" i="1" s="1"/>
  <c r="C7" i="9"/>
  <c r="B7" i="9"/>
  <c r="R6" i="9"/>
  <c r="M14" i="1" s="1"/>
  <c r="Q6" i="9"/>
  <c r="N26" i="1" s="1"/>
  <c r="C6" i="9"/>
  <c r="B6" i="9"/>
  <c r="J12" i="1" s="1"/>
  <c r="R5" i="9"/>
  <c r="Q5" i="9"/>
  <c r="N25" i="1" s="1"/>
  <c r="C5" i="9"/>
  <c r="B5" i="9"/>
  <c r="J11" i="1" s="1"/>
  <c r="R4" i="9"/>
  <c r="Q4" i="9"/>
  <c r="N24" i="1" s="1"/>
  <c r="C4" i="9"/>
  <c r="B4" i="9"/>
  <c r="R3" i="9"/>
  <c r="Q3" i="9"/>
  <c r="N23" i="1" s="1"/>
  <c r="C3" i="9"/>
  <c r="I10" i="6"/>
  <c r="J10" i="6"/>
  <c r="K10" i="6"/>
  <c r="L10" i="6"/>
  <c r="M10" i="6"/>
  <c r="N10" i="6"/>
  <c r="H10" i="6"/>
  <c r="F10" i="6"/>
  <c r="M13" i="1" l="1"/>
  <c r="M12" i="1"/>
  <c r="M11" i="1"/>
  <c r="J14" i="1"/>
  <c r="K12" i="1"/>
  <c r="K14" i="1"/>
  <c r="K11" i="1"/>
  <c r="E112" i="17"/>
  <c r="E196" i="17"/>
  <c r="E224" i="17"/>
  <c r="E308" i="17"/>
  <c r="E84" i="17"/>
  <c r="E337" i="17"/>
  <c r="E336" i="17" s="1"/>
  <c r="J56" i="18"/>
  <c r="J37" i="18"/>
  <c r="E10" i="15"/>
  <c r="E198" i="17" s="1"/>
  <c r="G197" i="17" s="1"/>
  <c r="D18" i="18"/>
  <c r="J18" i="18"/>
  <c r="B18" i="1"/>
  <c r="V14" i="12" s="1"/>
  <c r="H10" i="15"/>
  <c r="N198" i="17" s="1"/>
  <c r="Q197" i="17" s="1"/>
  <c r="C27" i="1"/>
  <c r="C29" i="1"/>
  <c r="C18" i="1"/>
  <c r="C28" i="1"/>
  <c r="C26" i="1"/>
  <c r="C33" i="1"/>
  <c r="C30" i="1"/>
  <c r="C34" i="1"/>
  <c r="C21" i="1"/>
  <c r="C22" i="1"/>
  <c r="C17" i="1"/>
  <c r="C24" i="1"/>
  <c r="C23" i="1"/>
  <c r="C25" i="1"/>
  <c r="C20" i="1"/>
  <c r="C35" i="1"/>
  <c r="C31" i="1"/>
  <c r="C19" i="1"/>
  <c r="J6" i="6"/>
  <c r="R8" i="6"/>
  <c r="Q8" i="6"/>
  <c r="N22" i="1" s="1"/>
  <c r="J8" i="6"/>
  <c r="F8" i="6"/>
  <c r="H22" i="1" s="1"/>
  <c r="C8" i="6"/>
  <c r="B8" i="6"/>
  <c r="R7" i="6"/>
  <c r="Q7" i="6"/>
  <c r="N21" i="1" s="1"/>
  <c r="J7" i="6"/>
  <c r="F7" i="6"/>
  <c r="C7" i="6"/>
  <c r="B7" i="6"/>
  <c r="R6" i="6"/>
  <c r="Q6" i="6"/>
  <c r="N20" i="1" s="1"/>
  <c r="F6" i="6"/>
  <c r="H20" i="1" s="1"/>
  <c r="C6" i="6"/>
  <c r="B6" i="6"/>
  <c r="R5" i="6"/>
  <c r="Q5" i="6"/>
  <c r="N19" i="1" s="1"/>
  <c r="J5" i="6"/>
  <c r="F5" i="6"/>
  <c r="H19" i="1" s="1"/>
  <c r="C5" i="6"/>
  <c r="B5" i="6"/>
  <c r="R4" i="6"/>
  <c r="Q4" i="6"/>
  <c r="N18" i="1" s="1"/>
  <c r="J4" i="6"/>
  <c r="F4" i="6"/>
  <c r="H18" i="1" s="1"/>
  <c r="C4" i="6"/>
  <c r="B4" i="6"/>
  <c r="Q3" i="6"/>
  <c r="N17" i="1" s="1"/>
  <c r="J3" i="6"/>
  <c r="F3" i="6"/>
  <c r="C3" i="6"/>
  <c r="B3" i="6"/>
  <c r="F328" i="17"/>
  <c r="F317" i="17"/>
  <c r="F314" i="17"/>
  <c r="F315" i="17"/>
  <c r="F329" i="17"/>
  <c r="F326" i="17"/>
  <c r="F331" i="17"/>
  <c r="F312" i="17"/>
  <c r="F332" i="17"/>
  <c r="F316" i="17"/>
  <c r="F319" i="17"/>
  <c r="F321" i="17"/>
  <c r="F325" i="17"/>
  <c r="F313" i="17"/>
  <c r="F324" i="17"/>
  <c r="F333" i="17"/>
  <c r="F318" i="17"/>
  <c r="F323" i="17"/>
  <c r="F320" i="17"/>
  <c r="F327" i="17"/>
  <c r="F334" i="17"/>
  <c r="F322" i="17"/>
  <c r="F330" i="17"/>
  <c r="E335" i="17"/>
  <c r="P12" i="1" l="1"/>
  <c r="L12" i="1"/>
  <c r="L11" i="1"/>
  <c r="P14" i="1"/>
  <c r="P11" i="1"/>
  <c r="M7" i="1"/>
  <c r="M5" i="1"/>
  <c r="M6" i="1"/>
  <c r="M4" i="1"/>
  <c r="K5" i="1"/>
  <c r="K6" i="1"/>
  <c r="K7" i="1"/>
  <c r="K4" i="1"/>
  <c r="J6" i="1"/>
  <c r="J5" i="1"/>
  <c r="J7" i="1"/>
  <c r="J4" i="1"/>
  <c r="O7" i="1"/>
  <c r="O6" i="1"/>
  <c r="O5" i="1"/>
  <c r="O4" i="1"/>
  <c r="N4" i="1"/>
  <c r="N7" i="1"/>
  <c r="N6" i="1"/>
  <c r="N5" i="1"/>
  <c r="H17" i="1"/>
  <c r="H42" i="1" s="1"/>
  <c r="Q36" i="18" s="1"/>
  <c r="K19" i="1"/>
  <c r="K44" i="1" s="1"/>
  <c r="K22" i="1"/>
  <c r="K47" i="1" s="1"/>
  <c r="K18" i="1"/>
  <c r="K43" i="1" s="1"/>
  <c r="K21" i="1"/>
  <c r="K46" i="1" s="1"/>
  <c r="K17" i="1"/>
  <c r="K42" i="1" s="1"/>
  <c r="K20" i="1"/>
  <c r="K45" i="1" s="1"/>
  <c r="T13" i="12"/>
  <c r="V5" i="12"/>
  <c r="T7" i="12"/>
  <c r="W7" i="12"/>
  <c r="T5" i="12"/>
  <c r="W6" i="12"/>
  <c r="V7" i="12"/>
  <c r="W14" i="12"/>
  <c r="V12" i="12"/>
  <c r="W12" i="12"/>
  <c r="V13" i="12"/>
  <c r="T6" i="12"/>
  <c r="T12" i="12"/>
  <c r="T14" i="12"/>
  <c r="W5" i="12"/>
  <c r="V6" i="12"/>
  <c r="W13" i="12"/>
  <c r="H43" i="1"/>
  <c r="D36" i="18" s="1"/>
  <c r="H45" i="1"/>
  <c r="H44" i="1"/>
  <c r="Q17" i="18" s="1"/>
  <c r="H47" i="1"/>
  <c r="D17" i="18" s="1"/>
  <c r="H21" i="1"/>
  <c r="F213" i="17"/>
  <c r="P201" i="17"/>
  <c r="P200" i="17"/>
  <c r="F208" i="17"/>
  <c r="P214" i="17"/>
  <c r="F200" i="17"/>
  <c r="F218" i="17"/>
  <c r="F217" i="17"/>
  <c r="F220" i="17"/>
  <c r="E223" i="17"/>
  <c r="F203" i="17"/>
  <c r="P216" i="17"/>
  <c r="P223" i="17"/>
  <c r="F209" i="17"/>
  <c r="F215" i="17"/>
  <c r="F206" i="17"/>
  <c r="F207" i="17"/>
  <c r="P219" i="17"/>
  <c r="P205" i="17"/>
  <c r="P221" i="17"/>
  <c r="P218" i="17"/>
  <c r="P220" i="17"/>
  <c r="P213" i="17"/>
  <c r="F202" i="17"/>
  <c r="P203" i="17"/>
  <c r="F222" i="17"/>
  <c r="P210" i="17"/>
  <c r="F204" i="17"/>
  <c r="F214" i="17"/>
  <c r="P211" i="17"/>
  <c r="F212" i="17"/>
  <c r="F219" i="17"/>
  <c r="F211" i="17"/>
  <c r="P215" i="17"/>
  <c r="F205" i="17"/>
  <c r="P204" i="17"/>
  <c r="P208" i="17"/>
  <c r="P202" i="17"/>
  <c r="P206" i="17"/>
  <c r="P209" i="17"/>
  <c r="F216" i="17"/>
  <c r="P207" i="17"/>
  <c r="P217" i="17"/>
  <c r="P222" i="17"/>
  <c r="F210" i="17"/>
  <c r="P212" i="17"/>
  <c r="F201" i="17"/>
  <c r="F221" i="17"/>
  <c r="L14" i="1" l="1"/>
  <c r="I14" i="1" s="1"/>
  <c r="I12" i="1"/>
  <c r="L13" i="1"/>
  <c r="I13" i="1" s="1"/>
  <c r="I11" i="1"/>
  <c r="P13" i="1"/>
  <c r="L4" i="1"/>
  <c r="L5" i="1"/>
  <c r="W36" i="18"/>
  <c r="J57" i="18"/>
  <c r="I11" i="15"/>
  <c r="F253" i="17" s="1"/>
  <c r="E252" i="17" s="1"/>
  <c r="W55" i="18"/>
  <c r="I3" i="15"/>
  <c r="F29" i="17" s="1"/>
  <c r="E28" i="17" s="1"/>
  <c r="F8" i="15"/>
  <c r="D55" i="18"/>
  <c r="I8" i="15"/>
  <c r="F169" i="17" s="1"/>
  <c r="E168" i="17" s="1"/>
  <c r="J55" i="18"/>
  <c r="I4" i="15"/>
  <c r="F57" i="17" s="1"/>
  <c r="E56" i="17" s="1"/>
  <c r="J36" i="18"/>
  <c r="F4" i="15"/>
  <c r="I7" i="15"/>
  <c r="F141" i="17" s="1"/>
  <c r="E140" i="17" s="1"/>
  <c r="W17" i="18"/>
  <c r="F7" i="15"/>
  <c r="J17" i="18"/>
  <c r="I12" i="15"/>
  <c r="F281" i="17" s="1"/>
  <c r="E280" i="17" s="1"/>
  <c r="F12" i="15"/>
  <c r="F3" i="15"/>
  <c r="E7" i="15"/>
  <c r="E114" i="17" s="1"/>
  <c r="G113" i="17" s="1"/>
  <c r="E6" i="15"/>
  <c r="E86" i="17" s="1"/>
  <c r="H4" i="15"/>
  <c r="N30" i="17" s="1"/>
  <c r="Q29" i="17" s="1"/>
  <c r="H9" i="15"/>
  <c r="N170" i="17" s="1"/>
  <c r="Q169" i="17" s="1"/>
  <c r="H14" i="15"/>
  <c r="N310" i="17" s="1"/>
  <c r="Q309" i="17" s="1"/>
  <c r="H7" i="15"/>
  <c r="N114" i="17" s="1"/>
  <c r="Q113" i="17" s="1"/>
  <c r="H6" i="15"/>
  <c r="N86" i="17" s="1"/>
  <c r="Q85" i="17" s="1"/>
  <c r="E4" i="15"/>
  <c r="E30" i="17" s="1"/>
  <c r="G29" i="17" s="1"/>
  <c r="E9" i="15"/>
  <c r="E170" i="17" s="1"/>
  <c r="G169" i="17" s="1"/>
  <c r="E3" i="15"/>
  <c r="E13" i="15"/>
  <c r="E282" i="17" s="1"/>
  <c r="G281" i="17" s="1"/>
  <c r="H3" i="15"/>
  <c r="N2" i="17" s="1"/>
  <c r="Q1" i="17" s="1"/>
  <c r="H13" i="15"/>
  <c r="N282" i="17" s="1"/>
  <c r="Q281" i="17" s="1"/>
  <c r="H46" i="1"/>
  <c r="E5" i="15"/>
  <c r="E58" i="17" s="1"/>
  <c r="G57" i="17" s="1"/>
  <c r="H5" i="15"/>
  <c r="N58" i="17" s="1"/>
  <c r="Q57" i="17" s="1"/>
  <c r="E8" i="15"/>
  <c r="E142" i="17" s="1"/>
  <c r="G141" i="17" s="1"/>
  <c r="H8" i="15"/>
  <c r="N142" i="17" s="1"/>
  <c r="Q141" i="17" s="1"/>
  <c r="H11" i="15"/>
  <c r="N226" i="17" s="1"/>
  <c r="Q225" i="17" s="1"/>
  <c r="E12" i="15"/>
  <c r="E254" i="17" s="1"/>
  <c r="G253" i="17" s="1"/>
  <c r="H12" i="15"/>
  <c r="N254" i="17" s="1"/>
  <c r="Q253" i="17" s="1"/>
  <c r="E139" i="17"/>
  <c r="P27" i="17"/>
  <c r="E195" i="17"/>
  <c r="E167" i="17"/>
  <c r="E11" i="1" l="1"/>
  <c r="E12" i="1"/>
  <c r="E13" i="1"/>
  <c r="E14" i="1"/>
  <c r="G85" i="17"/>
  <c r="E2" i="17"/>
  <c r="G1" i="17" s="1"/>
  <c r="Q55" i="18"/>
  <c r="D57" i="18"/>
  <c r="E11" i="15"/>
  <c r="E226" i="17" s="1"/>
  <c r="G225" i="17" s="1"/>
  <c r="F11" i="15"/>
  <c r="F15" i="15"/>
  <c r="I15" i="15"/>
  <c r="F16" i="15"/>
  <c r="I16" i="15"/>
  <c r="F17" i="15"/>
  <c r="F18" i="15"/>
  <c r="I18" i="15"/>
  <c r="Q56" i="18"/>
  <c r="W56" i="18"/>
  <c r="F68" i="17"/>
  <c r="P138" i="17"/>
  <c r="P329" i="17"/>
  <c r="P271" i="17"/>
  <c r="F34" i="17"/>
  <c r="F128" i="17"/>
  <c r="F72" i="17"/>
  <c r="P159" i="17"/>
  <c r="P241" i="17"/>
  <c r="P191" i="17"/>
  <c r="P18" i="17"/>
  <c r="F186" i="17"/>
  <c r="P166" i="17"/>
  <c r="F150" i="17"/>
  <c r="F166" i="17"/>
  <c r="P299" i="17"/>
  <c r="F135" i="17"/>
  <c r="F258" i="17"/>
  <c r="P116" i="17"/>
  <c r="F157" i="17"/>
  <c r="P103" i="17"/>
  <c r="P10" i="17"/>
  <c r="P229" i="17"/>
  <c r="P174" i="17"/>
  <c r="F32" i="17"/>
  <c r="P193" i="17"/>
  <c r="F118" i="17"/>
  <c r="F267" i="17"/>
  <c r="F290" i="17"/>
  <c r="P47" i="17"/>
  <c r="P228" i="17"/>
  <c r="F78" i="17"/>
  <c r="P187" i="17"/>
  <c r="P105" i="17"/>
  <c r="P23" i="17"/>
  <c r="F73" i="17"/>
  <c r="P38" i="17"/>
  <c r="P320" i="17"/>
  <c r="F268" i="17"/>
  <c r="P15" i="17"/>
  <c r="P249" i="17"/>
  <c r="F79" i="17"/>
  <c r="P146" i="17"/>
  <c r="P107" i="17"/>
  <c r="F288" i="17"/>
  <c r="F256" i="17"/>
  <c r="P51" i="17"/>
  <c r="F133" i="17"/>
  <c r="F265" i="17"/>
  <c r="P161" i="17"/>
  <c r="P272" i="17"/>
  <c r="P109" i="17"/>
  <c r="F164" i="17"/>
  <c r="P284" i="17"/>
  <c r="P11" i="17"/>
  <c r="F134" i="17"/>
  <c r="P65" i="17"/>
  <c r="P49" i="17"/>
  <c r="F289" i="17"/>
  <c r="F44" i="17"/>
  <c r="P303" i="17"/>
  <c r="F151" i="17"/>
  <c r="P304" i="17"/>
  <c r="P154" i="17"/>
  <c r="F292" i="17"/>
  <c r="P167" i="17"/>
  <c r="P182" i="17"/>
  <c r="P318" i="17"/>
  <c r="P102" i="17"/>
  <c r="F33" i="17"/>
  <c r="E55" i="17"/>
  <c r="P267" i="17"/>
  <c r="P292" i="17"/>
  <c r="P321" i="17"/>
  <c r="P250" i="17"/>
  <c r="F121" i="17"/>
  <c r="F177" i="17"/>
  <c r="P6" i="17"/>
  <c r="P67" i="17"/>
  <c r="F269" i="17"/>
  <c r="F81" i="17"/>
  <c r="F173" i="17"/>
  <c r="P330" i="17"/>
  <c r="P234" i="17"/>
  <c r="P247" i="17"/>
  <c r="P69" i="17"/>
  <c r="P17" i="17"/>
  <c r="F52" i="17"/>
  <c r="P127" i="17"/>
  <c r="F275" i="17"/>
  <c r="P295" i="17"/>
  <c r="P240" i="17"/>
  <c r="F136" i="17"/>
  <c r="P104" i="17"/>
  <c r="P275" i="17"/>
  <c r="P158" i="17"/>
  <c r="P98" i="17"/>
  <c r="F306" i="17"/>
  <c r="F165" i="17"/>
  <c r="P4" i="17"/>
  <c r="P40" i="17"/>
  <c r="F152" i="17"/>
  <c r="P68" i="17"/>
  <c r="P101" i="17"/>
  <c r="P44" i="17"/>
  <c r="P300" i="17"/>
  <c r="F160" i="17"/>
  <c r="P83" i="17"/>
  <c r="P111" i="17"/>
  <c r="F144" i="17"/>
  <c r="P315" i="17"/>
  <c r="P89" i="17"/>
  <c r="F39" i="17"/>
  <c r="F49" i="17"/>
  <c r="P99" i="17"/>
  <c r="P145" i="17"/>
  <c r="F116" i="17"/>
  <c r="P165" i="17"/>
  <c r="P192" i="17"/>
  <c r="P13" i="17"/>
  <c r="F66" i="17"/>
  <c r="P7" i="17"/>
  <c r="P126" i="17"/>
  <c r="P153" i="17"/>
  <c r="P331" i="17"/>
  <c r="F62" i="17"/>
  <c r="P332" i="17"/>
  <c r="F46" i="17"/>
  <c r="P53" i="17"/>
  <c r="P180" i="17"/>
  <c r="F75" i="17"/>
  <c r="P278" i="17"/>
  <c r="P294" i="17"/>
  <c r="F175" i="17"/>
  <c r="F264" i="17"/>
  <c r="P43" i="17"/>
  <c r="P24" i="17"/>
  <c r="P48" i="17"/>
  <c r="F47" i="17"/>
  <c r="F124" i="17"/>
  <c r="P186" i="17"/>
  <c r="P293" i="17"/>
  <c r="F37" i="17"/>
  <c r="P242" i="17"/>
  <c r="F71" i="17"/>
  <c r="P91" i="17"/>
  <c r="F178" i="17"/>
  <c r="F132" i="17"/>
  <c r="P256" i="17"/>
  <c r="P307" i="17"/>
  <c r="P133" i="17"/>
  <c r="F42" i="17"/>
  <c r="P305" i="17"/>
  <c r="F156" i="17"/>
  <c r="E307" i="17"/>
  <c r="P12" i="17"/>
  <c r="P334" i="17"/>
  <c r="P16" i="17"/>
  <c r="P36" i="17"/>
  <c r="P317" i="17"/>
  <c r="F262" i="17"/>
  <c r="P262" i="17"/>
  <c r="P328" i="17"/>
  <c r="F127" i="17"/>
  <c r="F293" i="17"/>
  <c r="P78" i="17"/>
  <c r="P22" i="17"/>
  <c r="P238" i="17"/>
  <c r="P25" i="17"/>
  <c r="F64" i="17"/>
  <c r="P306" i="17"/>
  <c r="F277" i="17"/>
  <c r="P32" i="17"/>
  <c r="P151" i="17"/>
  <c r="F137" i="17"/>
  <c r="F263" i="17"/>
  <c r="P55" i="17"/>
  <c r="P35" i="17"/>
  <c r="P244" i="17"/>
  <c r="P75" i="17"/>
  <c r="P64" i="17"/>
  <c r="P184" i="17"/>
  <c r="P26" i="17"/>
  <c r="P260" i="17"/>
  <c r="F297" i="17"/>
  <c r="P185" i="17"/>
  <c r="F60" i="17"/>
  <c r="P50" i="17"/>
  <c r="P325" i="17"/>
  <c r="P163" i="17"/>
  <c r="P135" i="17"/>
  <c r="P119" i="17"/>
  <c r="F154" i="17"/>
  <c r="P239" i="17"/>
  <c r="F188" i="17"/>
  <c r="P231" i="17"/>
  <c r="P230" i="17"/>
  <c r="F299" i="17"/>
  <c r="P97" i="17"/>
  <c r="F181" i="17"/>
  <c r="F63" i="17"/>
  <c r="P290" i="17"/>
  <c r="P70" i="17"/>
  <c r="F119" i="17"/>
  <c r="P178" i="17"/>
  <c r="F303" i="17"/>
  <c r="F193" i="17"/>
  <c r="F76" i="17"/>
  <c r="P291" i="17"/>
  <c r="F274" i="17"/>
  <c r="F194" i="17"/>
  <c r="P181" i="17"/>
  <c r="P173" i="17"/>
  <c r="F163" i="17"/>
  <c r="F271" i="17"/>
  <c r="P66" i="17"/>
  <c r="P73" i="17"/>
  <c r="F273" i="17"/>
  <c r="F43" i="17"/>
  <c r="P172" i="17"/>
  <c r="F80" i="17"/>
  <c r="F276" i="17"/>
  <c r="P155" i="17"/>
  <c r="F190" i="17"/>
  <c r="P80" i="17"/>
  <c r="P19" i="17"/>
  <c r="P269" i="17"/>
  <c r="P164" i="17"/>
  <c r="F161" i="17"/>
  <c r="F65" i="17"/>
  <c r="P319" i="17"/>
  <c r="P190" i="17"/>
  <c r="P120" i="17"/>
  <c r="P94" i="17"/>
  <c r="P125" i="17"/>
  <c r="P139" i="17"/>
  <c r="P100" i="17"/>
  <c r="F67" i="17"/>
  <c r="P72" i="17"/>
  <c r="P132" i="17"/>
  <c r="P77" i="17"/>
  <c r="F272" i="17"/>
  <c r="F77" i="17"/>
  <c r="F129" i="17"/>
  <c r="F162" i="17"/>
  <c r="F120" i="17"/>
  <c r="F48" i="17"/>
  <c r="F70" i="17"/>
  <c r="P188" i="17"/>
  <c r="F138" i="17"/>
  <c r="P60" i="17"/>
  <c r="P268" i="17"/>
  <c r="F298" i="17"/>
  <c r="F300" i="17"/>
  <c r="F155" i="17"/>
  <c r="P285" i="17"/>
  <c r="P195" i="17"/>
  <c r="F179" i="17"/>
  <c r="P301" i="17"/>
  <c r="F261" i="17"/>
  <c r="F159" i="17"/>
  <c r="F145" i="17"/>
  <c r="F304" i="17"/>
  <c r="P9" i="17"/>
  <c r="P232" i="17"/>
  <c r="F126" i="17"/>
  <c r="F153" i="17"/>
  <c r="P62" i="17"/>
  <c r="F302" i="17"/>
  <c r="P90" i="17"/>
  <c r="F50" i="17"/>
  <c r="P327" i="17"/>
  <c r="F286" i="17"/>
  <c r="F51" i="17"/>
  <c r="P136" i="17"/>
  <c r="P233" i="17"/>
  <c r="F147" i="17"/>
  <c r="P71" i="17"/>
  <c r="P313" i="17"/>
  <c r="P277" i="17"/>
  <c r="P39" i="17"/>
  <c r="P147" i="17"/>
  <c r="P314" i="17"/>
  <c r="F278" i="17"/>
  <c r="P162" i="17"/>
  <c r="P20" i="17"/>
  <c r="P302" i="17"/>
  <c r="P118" i="17"/>
  <c r="P263" i="17"/>
  <c r="E83" i="17"/>
  <c r="F185" i="17"/>
  <c r="P81" i="17"/>
  <c r="P152" i="17"/>
  <c r="F270" i="17"/>
  <c r="P297" i="17"/>
  <c r="P157" i="17"/>
  <c r="P183" i="17"/>
  <c r="F182" i="17"/>
  <c r="F305" i="17"/>
  <c r="P322" i="17"/>
  <c r="P34" i="17"/>
  <c r="P279" i="17"/>
  <c r="P117" i="17"/>
  <c r="F148" i="17"/>
  <c r="P298" i="17"/>
  <c r="P82" i="17"/>
  <c r="P316" i="17"/>
  <c r="P130" i="17"/>
  <c r="F69" i="17"/>
  <c r="F260" i="17"/>
  <c r="P74" i="17"/>
  <c r="F176" i="17"/>
  <c r="F259" i="17"/>
  <c r="P296" i="17"/>
  <c r="P264" i="17"/>
  <c r="P160" i="17"/>
  <c r="P21" i="17"/>
  <c r="F38" i="17"/>
  <c r="P287" i="17"/>
  <c r="P236" i="17"/>
  <c r="F53" i="17"/>
  <c r="P108" i="17"/>
  <c r="F187" i="17"/>
  <c r="P148" i="17"/>
  <c r="F36" i="17"/>
  <c r="F174" i="17"/>
  <c r="P326" i="17"/>
  <c r="E279" i="17"/>
  <c r="P8" i="17"/>
  <c r="P123" i="17"/>
  <c r="P245" i="17"/>
  <c r="F287" i="17"/>
  <c r="F172" i="17"/>
  <c r="P276" i="17"/>
  <c r="P95" i="17"/>
  <c r="P257" i="17"/>
  <c r="P79" i="17"/>
  <c r="P323" i="17"/>
  <c r="P246" i="17"/>
  <c r="P61" i="17"/>
  <c r="F35" i="17"/>
  <c r="P248" i="17"/>
  <c r="P137" i="17"/>
  <c r="P42" i="17"/>
  <c r="F54" i="17"/>
  <c r="F131" i="17"/>
  <c r="F183" i="17"/>
  <c r="P144" i="17"/>
  <c r="F82" i="17"/>
  <c r="F122" i="17"/>
  <c r="P266" i="17"/>
  <c r="P128" i="17"/>
  <c r="F158" i="17"/>
  <c r="P286" i="17"/>
  <c r="P265" i="17"/>
  <c r="P92" i="17"/>
  <c r="F117" i="17"/>
  <c r="F61" i="17"/>
  <c r="P134" i="17"/>
  <c r="P150" i="17"/>
  <c r="F130" i="17"/>
  <c r="P273" i="17"/>
  <c r="F284" i="17"/>
  <c r="F266" i="17"/>
  <c r="P312" i="17"/>
  <c r="P37" i="17"/>
  <c r="P106" i="17"/>
  <c r="P251" i="17"/>
  <c r="F294" i="17"/>
  <c r="P88" i="17"/>
  <c r="P274" i="17"/>
  <c r="P289" i="17"/>
  <c r="P96" i="17"/>
  <c r="P258" i="17"/>
  <c r="P156" i="17"/>
  <c r="P235" i="17"/>
  <c r="P259" i="17"/>
  <c r="F125" i="17"/>
  <c r="P5" i="17"/>
  <c r="P179" i="17"/>
  <c r="P324" i="17"/>
  <c r="F180" i="17"/>
  <c r="P129" i="17"/>
  <c r="P41" i="17"/>
  <c r="P54" i="17"/>
  <c r="F191" i="17"/>
  <c r="F41" i="17"/>
  <c r="P270" i="17"/>
  <c r="P124" i="17"/>
  <c r="P93" i="17"/>
  <c r="P194" i="17"/>
  <c r="F146" i="17"/>
  <c r="F257" i="17"/>
  <c r="P76" i="17"/>
  <c r="P45" i="17"/>
  <c r="P110" i="17"/>
  <c r="P335" i="17"/>
  <c r="P176" i="17"/>
  <c r="F189" i="17"/>
  <c r="P333" i="17"/>
  <c r="F291" i="17"/>
  <c r="P189" i="17"/>
  <c r="F184" i="17"/>
  <c r="P122" i="17"/>
  <c r="P33" i="17"/>
  <c r="F149" i="17"/>
  <c r="P261" i="17"/>
  <c r="P237" i="17"/>
  <c r="F296" i="17"/>
  <c r="F192" i="17"/>
  <c r="P14" i="17"/>
  <c r="P52" i="17"/>
  <c r="P149" i="17"/>
  <c r="F40" i="17"/>
  <c r="P243" i="17"/>
  <c r="F74" i="17"/>
  <c r="P63" i="17"/>
  <c r="P175" i="17"/>
  <c r="P288" i="17"/>
  <c r="F123" i="17"/>
  <c r="F45" i="17"/>
  <c r="F285" i="17"/>
  <c r="P131" i="17"/>
  <c r="P46" i="17"/>
  <c r="F295" i="17"/>
  <c r="E111" i="17"/>
  <c r="P121" i="17"/>
  <c r="F301" i="17"/>
  <c r="P177" i="17"/>
  <c r="E27" i="17"/>
  <c r="F11" i="1" l="1"/>
  <c r="G11" i="1"/>
  <c r="F12" i="1"/>
  <c r="G13" i="1"/>
  <c r="G12" i="1"/>
  <c r="F13" i="1"/>
  <c r="F14" i="1"/>
  <c r="G14" i="1"/>
  <c r="D14" i="1" s="1"/>
  <c r="F421" i="17"/>
  <c r="F449" i="17"/>
  <c r="F393" i="17"/>
  <c r="F11" i="17"/>
  <c r="F15" i="17"/>
  <c r="F243" i="17"/>
  <c r="F90" i="17"/>
  <c r="F23" i="17"/>
  <c r="F98" i="17"/>
  <c r="F231" i="17"/>
  <c r="F242" i="17"/>
  <c r="F21" i="17"/>
  <c r="F18" i="17"/>
  <c r="F110" i="17"/>
  <c r="F229" i="17"/>
  <c r="F93" i="17"/>
  <c r="F12" i="17"/>
  <c r="F92" i="17"/>
  <c r="F26" i="17"/>
  <c r="F5" i="17"/>
  <c r="F232" i="17"/>
  <c r="F14" i="17"/>
  <c r="F7" i="17"/>
  <c r="F19" i="17"/>
  <c r="F237" i="17"/>
  <c r="F101" i="17"/>
  <c r="F106" i="17"/>
  <c r="E251" i="17"/>
  <c r="F249" i="17"/>
  <c r="F16" i="17"/>
  <c r="F105" i="17"/>
  <c r="F102" i="17"/>
  <c r="F6" i="17"/>
  <c r="F89" i="17"/>
  <c r="F103" i="17"/>
  <c r="F107" i="17"/>
  <c r="F230" i="17"/>
  <c r="F99" i="17"/>
  <c r="F96" i="17"/>
  <c r="F241" i="17"/>
  <c r="F246" i="17"/>
  <c r="F20" i="17"/>
  <c r="F250" i="17"/>
  <c r="F97" i="17"/>
  <c r="F245" i="17"/>
  <c r="F100" i="17"/>
  <c r="F9" i="17"/>
  <c r="F234" i="17"/>
  <c r="F109" i="17"/>
  <c r="F240" i="17"/>
  <c r="F248" i="17"/>
  <c r="F8" i="17"/>
  <c r="F239" i="17"/>
  <c r="F244" i="17"/>
  <c r="F108" i="17"/>
  <c r="F247" i="17"/>
  <c r="F233" i="17"/>
  <c r="F22" i="17"/>
  <c r="F94" i="17"/>
  <c r="F95" i="17"/>
  <c r="F24" i="17"/>
  <c r="F4" i="17"/>
  <c r="F238" i="17"/>
  <c r="F88" i="17"/>
  <c r="F104" i="17"/>
  <c r="F25" i="17"/>
  <c r="F10" i="17"/>
  <c r="F91" i="17"/>
  <c r="F228" i="17"/>
  <c r="F13" i="17"/>
  <c r="F17" i="17"/>
  <c r="F235" i="17"/>
  <c r="F236" i="17"/>
  <c r="D11" i="1" l="1"/>
  <c r="H11" i="1" s="1"/>
  <c r="D13" i="1"/>
  <c r="D12" i="1"/>
  <c r="H12" i="1" l="1"/>
  <c r="H14" i="1"/>
  <c r="H13" i="1"/>
  <c r="I4" i="1" l="1"/>
  <c r="P7" i="1"/>
  <c r="P6" i="1"/>
  <c r="L6" i="1"/>
  <c r="I6" i="1" s="1"/>
  <c r="L7" i="1"/>
  <c r="I7" i="1" s="1"/>
  <c r="P5" i="1"/>
  <c r="I5" i="1" l="1"/>
  <c r="E5" i="1" l="1"/>
  <c r="E7" i="1"/>
  <c r="E6" i="1"/>
  <c r="E4" i="1"/>
  <c r="X5" i="1" l="1" a="1"/>
  <c r="X6" i="1" l="1"/>
  <c r="X5" i="1"/>
  <c r="X8" i="1"/>
  <c r="X7" i="1"/>
  <c r="P4" i="1" l="1"/>
  <c r="G7" i="1" l="1"/>
  <c r="G5" i="1"/>
  <c r="F7" i="1"/>
  <c r="F4" i="1"/>
  <c r="AB4" i="1"/>
  <c r="F6" i="1"/>
  <c r="G4" i="1"/>
  <c r="Y4" i="1"/>
  <c r="F5" i="1"/>
  <c r="Y5" i="1" a="1"/>
  <c r="G6" i="1"/>
  <c r="D5" i="1" l="1"/>
  <c r="D7" i="1"/>
  <c r="D4" i="1"/>
  <c r="H4" i="1" s="1"/>
  <c r="B4" i="1" s="1"/>
  <c r="D6" i="1"/>
  <c r="Y8" i="1"/>
  <c r="Y7" i="1"/>
  <c r="Y5" i="1"/>
  <c r="Y6" i="1"/>
  <c r="H7" i="1" l="1"/>
  <c r="B7" i="1" s="1"/>
  <c r="B13" i="1"/>
  <c r="B14" i="1"/>
  <c r="B12" i="1"/>
  <c r="H5" i="1"/>
  <c r="B5" i="1" s="1"/>
  <c r="K14" i="6" s="1"/>
  <c r="H6" i="1"/>
  <c r="B6" i="1" s="1"/>
  <c r="G11" i="6" s="1"/>
  <c r="D3" i="11" s="1"/>
  <c r="B11" i="1"/>
  <c r="H29" i="1" l="1"/>
  <c r="M6" i="11"/>
  <c r="L11" i="6"/>
  <c r="N11" i="6"/>
  <c r="J11" i="6"/>
  <c r="M11" i="6"/>
  <c r="K11" i="6"/>
  <c r="I11" i="6"/>
  <c r="H11" i="6"/>
  <c r="U14" i="12"/>
  <c r="H12" i="6"/>
  <c r="G12" i="6"/>
  <c r="D10" i="11" s="1"/>
  <c r="I14" i="6"/>
  <c r="N14" i="6"/>
  <c r="L14" i="6"/>
  <c r="J14" i="6"/>
  <c r="L13" i="6"/>
  <c r="J12" i="6"/>
  <c r="J13" i="6"/>
  <c r="I13" i="6"/>
  <c r="I12" i="6"/>
  <c r="M12" i="6"/>
  <c r="M14" i="6"/>
  <c r="K13" i="6"/>
  <c r="G14" i="6"/>
  <c r="M13" i="6"/>
  <c r="K12" i="6"/>
  <c r="H14" i="6"/>
  <c r="H13" i="6"/>
  <c r="L12" i="6"/>
  <c r="N13" i="6"/>
  <c r="N12" i="6"/>
  <c r="G13" i="6"/>
  <c r="M12" i="9"/>
  <c r="L12" i="9"/>
  <c r="N12" i="9"/>
  <c r="I12" i="9"/>
  <c r="G12" i="9"/>
  <c r="D4" i="11" s="1"/>
  <c r="H12" i="9"/>
  <c r="J12" i="9"/>
  <c r="K12" i="9"/>
  <c r="M14" i="9"/>
  <c r="L14" i="9"/>
  <c r="I14" i="9"/>
  <c r="H13" i="9"/>
  <c r="J14" i="9"/>
  <c r="K13" i="9"/>
  <c r="K14" i="9"/>
  <c r="N11" i="9"/>
  <c r="H14" i="9"/>
  <c r="L13" i="9"/>
  <c r="G13" i="9"/>
  <c r="J11" i="9"/>
  <c r="G11" i="9"/>
  <c r="D9" i="11" s="1"/>
  <c r="H30" i="1" s="1"/>
  <c r="L11" i="9"/>
  <c r="I11" i="9"/>
  <c r="K11" i="9"/>
  <c r="N13" i="9"/>
  <c r="J13" i="9"/>
  <c r="I13" i="9"/>
  <c r="M13" i="9"/>
  <c r="N14" i="9"/>
  <c r="M11" i="9"/>
  <c r="H11" i="9"/>
  <c r="G14" i="9"/>
  <c r="H32" i="1" l="1"/>
  <c r="H57" i="1" s="1"/>
  <c r="S6" i="11"/>
  <c r="H54" i="1"/>
  <c r="E15" i="15" s="1"/>
  <c r="E338" i="17" s="1"/>
  <c r="G337" i="17" s="1"/>
  <c r="K30" i="1"/>
  <c r="X5" i="12" s="1"/>
  <c r="M7" i="11"/>
  <c r="D17" i="11"/>
  <c r="E18" i="15"/>
  <c r="E422" i="17" s="1"/>
  <c r="G421" i="17" s="1"/>
  <c r="D38" i="18"/>
  <c r="K29" i="1"/>
  <c r="D16" i="11"/>
  <c r="H31" i="1" s="1"/>
  <c r="U6" i="12" s="1"/>
  <c r="X12" i="12"/>
  <c r="U13" i="12"/>
  <c r="U7" i="12"/>
  <c r="X14" i="12"/>
  <c r="H55" i="1"/>
  <c r="Q19" i="18" s="1"/>
  <c r="U5" i="12"/>
  <c r="F347" i="17"/>
  <c r="F353" i="17"/>
  <c r="F341" i="17"/>
  <c r="F359" i="17"/>
  <c r="F340" i="17"/>
  <c r="F362" i="17"/>
  <c r="E363" i="17"/>
  <c r="F349" i="17"/>
  <c r="F346" i="17"/>
  <c r="F342" i="17"/>
  <c r="F343" i="17"/>
  <c r="F356" i="17"/>
  <c r="F345" i="17"/>
  <c r="F354" i="17"/>
  <c r="F355" i="17"/>
  <c r="F361" i="17"/>
  <c r="F351" i="17"/>
  <c r="F438" i="17"/>
  <c r="D19" i="18" l="1"/>
  <c r="K55" i="1"/>
  <c r="H16" i="15" s="1"/>
  <c r="N366" i="17" s="1"/>
  <c r="Q365" i="17" s="1"/>
  <c r="K32" i="1"/>
  <c r="K57" i="1" s="1"/>
  <c r="H18" i="15" s="1"/>
  <c r="N422" i="17" s="1"/>
  <c r="Q421" i="17" s="1"/>
  <c r="S7" i="11"/>
  <c r="V38" i="13" s="1"/>
  <c r="V37" i="13"/>
  <c r="L10" i="11"/>
  <c r="H39" i="1"/>
  <c r="K31" i="1"/>
  <c r="K56" i="1" s="1"/>
  <c r="W57" i="18" s="1"/>
  <c r="J16" i="11"/>
  <c r="V39" i="13" s="1"/>
  <c r="X13" i="12"/>
  <c r="K54" i="1"/>
  <c r="H15" i="15" s="1"/>
  <c r="N338" i="17" s="1"/>
  <c r="Q337" i="17" s="1"/>
  <c r="H56" i="1"/>
  <c r="U12" i="12"/>
  <c r="E16" i="15"/>
  <c r="E366" i="17" s="1"/>
  <c r="G365" i="17" s="1"/>
  <c r="W19" i="18"/>
  <c r="F435" i="17"/>
  <c r="F344" i="17"/>
  <c r="F432" i="17"/>
  <c r="F437" i="17"/>
  <c r="P377" i="17"/>
  <c r="P383" i="17"/>
  <c r="P375" i="17"/>
  <c r="P382" i="17"/>
  <c r="P432" i="17"/>
  <c r="P353" i="17"/>
  <c r="P350" i="17"/>
  <c r="F443" i="17"/>
  <c r="F350" i="17"/>
  <c r="F445" i="17"/>
  <c r="F428" i="17"/>
  <c r="P340" i="17"/>
  <c r="P359" i="17"/>
  <c r="F434" i="17"/>
  <c r="F431" i="17"/>
  <c r="F433" i="17"/>
  <c r="F441" i="17"/>
  <c r="P441" i="17"/>
  <c r="P355" i="17"/>
  <c r="P344" i="17"/>
  <c r="F439" i="17"/>
  <c r="F360" i="17"/>
  <c r="F442" i="17"/>
  <c r="F430" i="17"/>
  <c r="P347" i="17"/>
  <c r="P358" i="17"/>
  <c r="P345" i="17"/>
  <c r="P387" i="17"/>
  <c r="P352" i="17"/>
  <c r="F446" i="17"/>
  <c r="F426" i="17"/>
  <c r="F358" i="17"/>
  <c r="P434" i="17"/>
  <c r="P348" i="17"/>
  <c r="F429" i="17"/>
  <c r="F425" i="17"/>
  <c r="F436" i="17"/>
  <c r="F348" i="17"/>
  <c r="F424" i="17"/>
  <c r="F427" i="17"/>
  <c r="E447" i="17"/>
  <c r="F352" i="17"/>
  <c r="P343" i="17"/>
  <c r="P362" i="17"/>
  <c r="P342" i="17"/>
  <c r="P360" i="17"/>
  <c r="P370" i="17"/>
  <c r="F357" i="17"/>
  <c r="F440" i="17"/>
  <c r="F444" i="17"/>
  <c r="P424" i="17"/>
  <c r="P446" i="17"/>
  <c r="P428" i="17"/>
  <c r="P378" i="17"/>
  <c r="P357" i="17"/>
  <c r="P341" i="17"/>
  <c r="P356" i="17"/>
  <c r="P354" i="17"/>
  <c r="F374" i="17"/>
  <c r="P436" i="17"/>
  <c r="P386" i="17"/>
  <c r="J38" i="18" l="1"/>
  <c r="X7" i="12"/>
  <c r="X6" i="12"/>
  <c r="H17" i="15"/>
  <c r="N394" i="17" s="1"/>
  <c r="Q393" i="17" s="1"/>
  <c r="J19" i="18"/>
  <c r="E17" i="15"/>
  <c r="E394" i="17" s="1"/>
  <c r="G393" i="17" s="1"/>
  <c r="Q57" i="18"/>
  <c r="P408" i="17"/>
  <c r="P417" i="17"/>
  <c r="P403" i="17"/>
  <c r="P409" i="17"/>
  <c r="P415" i="17"/>
  <c r="P404" i="17"/>
  <c r="P418" i="17"/>
  <c r="P416" i="17"/>
  <c r="P396" i="17"/>
  <c r="P413" i="17"/>
  <c r="P406" i="17"/>
  <c r="P407" i="17"/>
  <c r="P419" i="17"/>
  <c r="P400" i="17"/>
  <c r="P402" i="17"/>
  <c r="P398" i="17"/>
  <c r="P397" i="17"/>
  <c r="P411" i="17"/>
  <c r="P414" i="17"/>
  <c r="P440" i="17"/>
  <c r="P447" i="17"/>
  <c r="P390" i="17"/>
  <c r="P438" i="17"/>
  <c r="F390" i="17"/>
  <c r="F368" i="17"/>
  <c r="F384" i="17"/>
  <c r="F387" i="17"/>
  <c r="P368" i="17"/>
  <c r="F381" i="17"/>
  <c r="P401" i="17"/>
  <c r="P399" i="17"/>
  <c r="P379" i="17"/>
  <c r="P371" i="17"/>
  <c r="P351" i="17"/>
  <c r="F383" i="17"/>
  <c r="P363" i="17"/>
  <c r="P376" i="17"/>
  <c r="P425" i="17"/>
  <c r="P381" i="17"/>
  <c r="F375" i="17"/>
  <c r="P426" i="17"/>
  <c r="P442" i="17"/>
  <c r="P369" i="17"/>
  <c r="P430" i="17"/>
  <c r="P380" i="17"/>
  <c r="F386" i="17"/>
  <c r="F389" i="17"/>
  <c r="P384" i="17"/>
  <c r="P361" i="17"/>
  <c r="P435" i="17"/>
  <c r="P391" i="17"/>
  <c r="E391" i="17"/>
  <c r="P349" i="17"/>
  <c r="P385" i="17"/>
  <c r="P389" i="17"/>
  <c r="F388" i="17"/>
  <c r="P439" i="17"/>
  <c r="P443" i="17"/>
  <c r="P412" i="17"/>
  <c r="P437" i="17"/>
  <c r="P410" i="17"/>
  <c r="F369" i="17"/>
  <c r="F372" i="17"/>
  <c r="F382" i="17"/>
  <c r="P372" i="17"/>
  <c r="F370" i="17"/>
  <c r="P431" i="17"/>
  <c r="F373" i="17"/>
  <c r="P444" i="17"/>
  <c r="F379" i="17"/>
  <c r="P374" i="17"/>
  <c r="P445" i="17"/>
  <c r="F377" i="17"/>
  <c r="F385" i="17"/>
  <c r="P346" i="17"/>
  <c r="P405" i="17"/>
  <c r="P427" i="17"/>
  <c r="P429" i="17"/>
  <c r="F371" i="17"/>
  <c r="F376" i="17"/>
  <c r="P388" i="17"/>
  <c r="F378" i="17"/>
  <c r="F380" i="17"/>
  <c r="P433" i="17"/>
  <c r="P373" i="17"/>
  <c r="F413" i="17"/>
  <c r="F401" i="17"/>
  <c r="F407" i="17"/>
  <c r="F418" i="17"/>
  <c r="E419" i="17"/>
  <c r="F404" i="17"/>
  <c r="F414" i="17"/>
  <c r="F417" i="17"/>
  <c r="F403" i="17"/>
  <c r="F409" i="17"/>
  <c r="F399" i="17"/>
  <c r="F402" i="17"/>
  <c r="F400" i="17"/>
  <c r="F397" i="17"/>
  <c r="F406" i="17"/>
  <c r="F412" i="17"/>
  <c r="F416" i="17"/>
  <c r="F398" i="17"/>
  <c r="F408" i="17"/>
  <c r="F396" i="17"/>
  <c r="F410" i="17"/>
  <c r="F411" i="17"/>
  <c r="F415" i="17"/>
  <c r="F405" i="17"/>
  <c r="J128" i="20"/>
  <c r="H105" i="20"/>
  <c r="H60" i="20"/>
  <c r="H11" i="20"/>
  <c r="I58" i="20"/>
  <c r="I93" i="20"/>
  <c r="I24" i="20"/>
  <c r="K99" i="20"/>
  <c r="I37" i="20"/>
  <c r="J76" i="20"/>
  <c r="H44" i="20"/>
  <c r="K141" i="20"/>
  <c r="H4" i="20"/>
  <c r="K140" i="20"/>
  <c r="I172" i="20"/>
  <c r="I138" i="20"/>
  <c r="J35" i="20"/>
  <c r="I89" i="20"/>
  <c r="K179" i="20"/>
  <c r="K30" i="20"/>
  <c r="H13" i="20"/>
  <c r="I119" i="20"/>
  <c r="H62" i="20"/>
  <c r="I126" i="20"/>
  <c r="J49" i="20"/>
  <c r="H152" i="20"/>
  <c r="K20" i="20"/>
  <c r="I141" i="20"/>
  <c r="I137" i="20"/>
  <c r="I18" i="20"/>
  <c r="I155" i="20"/>
  <c r="H33" i="20"/>
  <c r="J167" i="20"/>
  <c r="J9" i="20"/>
  <c r="H129" i="20"/>
  <c r="H118" i="20"/>
  <c r="J185" i="20"/>
  <c r="I108" i="20"/>
  <c r="K24" i="20"/>
  <c r="H91" i="20"/>
  <c r="J168" i="20"/>
  <c r="H151" i="20"/>
  <c r="J146" i="20"/>
  <c r="K64" i="20"/>
  <c r="H38" i="20"/>
  <c r="K60" i="20"/>
  <c r="J66" i="20"/>
  <c r="J125" i="20"/>
  <c r="I184" i="20"/>
  <c r="J151" i="20"/>
  <c r="H58" i="20"/>
  <c r="K159" i="20"/>
  <c r="J51" i="20"/>
  <c r="I139" i="20"/>
  <c r="H183" i="20"/>
  <c r="K21" i="20"/>
  <c r="J91" i="20"/>
  <c r="K166" i="20"/>
  <c r="J132" i="20"/>
  <c r="K23" i="20"/>
  <c r="I174" i="20"/>
  <c r="H109" i="20"/>
  <c r="J137" i="20"/>
  <c r="H111" i="20"/>
  <c r="H42" i="20"/>
  <c r="K102" i="20"/>
  <c r="J130" i="20"/>
  <c r="H171" i="20"/>
  <c r="I106" i="20"/>
  <c r="K169" i="20"/>
  <c r="I140" i="20"/>
  <c r="J61" i="20"/>
  <c r="I163" i="20"/>
  <c r="J133" i="20"/>
  <c r="I57" i="20"/>
  <c r="I154" i="20"/>
  <c r="H39" i="20"/>
  <c r="K149" i="20"/>
  <c r="H181" i="20"/>
  <c r="K162" i="20"/>
  <c r="J16" i="20"/>
  <c r="K47" i="20"/>
  <c r="K65" i="20"/>
  <c r="K42" i="20"/>
  <c r="I176" i="20"/>
  <c r="H106" i="20"/>
  <c r="H92" i="20"/>
  <c r="I54" i="20"/>
  <c r="H67" i="20"/>
  <c r="H175" i="20"/>
  <c r="I166" i="20"/>
  <c r="H6" i="20"/>
  <c r="J59" i="20"/>
  <c r="I13" i="20"/>
  <c r="J28" i="20"/>
  <c r="I105" i="20"/>
  <c r="H71" i="20"/>
  <c r="H149" i="20"/>
  <c r="J36" i="20"/>
  <c r="K35" i="20"/>
  <c r="I127" i="20"/>
  <c r="H162" i="20"/>
  <c r="J166" i="20"/>
  <c r="J157" i="20"/>
  <c r="J143" i="20"/>
  <c r="J165" i="20"/>
  <c r="K8" i="20"/>
  <c r="I84" i="20"/>
  <c r="H76" i="20"/>
  <c r="K167" i="20"/>
  <c r="I36" i="20"/>
  <c r="I169" i="20"/>
  <c r="H115" i="20"/>
  <c r="J99" i="20"/>
  <c r="I131" i="20"/>
  <c r="I21" i="20"/>
  <c r="H78" i="20"/>
  <c r="J108" i="20"/>
  <c r="H86" i="20"/>
  <c r="K165" i="20"/>
  <c r="I19" i="20"/>
  <c r="J6" i="20"/>
  <c r="K41" i="20"/>
  <c r="H69" i="20"/>
  <c r="H103" i="20"/>
  <c r="I98" i="20"/>
  <c r="H107" i="20"/>
  <c r="H90" i="20"/>
  <c r="I52" i="20"/>
  <c r="H147" i="20"/>
  <c r="I60" i="20"/>
  <c r="J106" i="20"/>
  <c r="K67" i="20"/>
  <c r="K96" i="20"/>
  <c r="J30" i="20"/>
  <c r="J84" i="20"/>
  <c r="I161" i="20"/>
  <c r="I68" i="20"/>
  <c r="K175" i="20"/>
  <c r="K56" i="20"/>
  <c r="H46" i="20"/>
  <c r="J54" i="20"/>
  <c r="H80" i="20"/>
  <c r="H19" i="20"/>
  <c r="H163" i="20"/>
  <c r="I97" i="20"/>
  <c r="J134" i="20"/>
  <c r="H173" i="20"/>
  <c r="J52" i="20"/>
  <c r="J77" i="20"/>
  <c r="H138" i="20"/>
  <c r="K108" i="20"/>
  <c r="I152" i="20"/>
  <c r="K22" i="20"/>
  <c r="I145" i="20"/>
  <c r="K33" i="20"/>
  <c r="I29" i="20"/>
  <c r="K124" i="20"/>
  <c r="J117" i="20"/>
  <c r="H120" i="20"/>
  <c r="H99" i="20"/>
  <c r="J110" i="20"/>
  <c r="K72" i="20"/>
  <c r="I181" i="20"/>
  <c r="I22" i="20"/>
  <c r="H66" i="20"/>
  <c r="J25" i="20"/>
  <c r="I159" i="20"/>
  <c r="H77" i="20"/>
  <c r="J111" i="20"/>
  <c r="H174" i="20"/>
  <c r="J27" i="20"/>
  <c r="J136" i="20"/>
  <c r="H34" i="20"/>
  <c r="K79" i="20"/>
  <c r="H182" i="20"/>
  <c r="K75" i="20"/>
  <c r="K113" i="20"/>
  <c r="I61" i="20"/>
  <c r="J12" i="20"/>
  <c r="I113" i="20"/>
  <c r="K97" i="20"/>
  <c r="J83" i="20"/>
  <c r="J186" i="20"/>
  <c r="I45" i="20"/>
  <c r="I51" i="20"/>
  <c r="H126" i="20"/>
  <c r="I109" i="20"/>
  <c r="K172" i="20"/>
  <c r="J50" i="20"/>
  <c r="I182" i="20"/>
  <c r="I17" i="20"/>
  <c r="J129" i="20"/>
  <c r="K107" i="20"/>
  <c r="J140" i="20"/>
  <c r="J94" i="20"/>
  <c r="I34" i="20"/>
  <c r="K91" i="20"/>
  <c r="K177" i="20"/>
  <c r="I82" i="20"/>
  <c r="J120" i="20"/>
  <c r="I33" i="20"/>
  <c r="I70" i="20"/>
  <c r="K125" i="20"/>
  <c r="I148" i="20"/>
  <c r="K7" i="20"/>
  <c r="I71" i="20"/>
  <c r="K120" i="20"/>
  <c r="H141" i="20"/>
  <c r="I81" i="20"/>
  <c r="H167" i="20"/>
  <c r="J33" i="20"/>
  <c r="I79" i="20"/>
  <c r="I77" i="20"/>
  <c r="I122" i="20"/>
  <c r="K134" i="20"/>
  <c r="I28" i="20"/>
  <c r="I164" i="20"/>
  <c r="H49" i="20"/>
  <c r="H101" i="20"/>
  <c r="I180" i="20"/>
  <c r="I42" i="20"/>
  <c r="J40" i="20"/>
  <c r="K135" i="20"/>
  <c r="J113" i="20"/>
  <c r="I100" i="20"/>
  <c r="K104" i="20"/>
  <c r="I156" i="20"/>
  <c r="J141" i="20"/>
  <c r="K82" i="20"/>
  <c r="K51" i="20"/>
  <c r="K95" i="20"/>
  <c r="K93" i="20"/>
  <c r="I187" i="20"/>
  <c r="I112" i="20"/>
  <c r="J127" i="20"/>
  <c r="K122" i="20"/>
  <c r="K62" i="20"/>
  <c r="J72" i="20"/>
  <c r="J116" i="20"/>
  <c r="H70" i="20"/>
  <c r="J98" i="20"/>
  <c r="K105" i="20"/>
  <c r="K118" i="20"/>
  <c r="K57" i="20"/>
  <c r="K70" i="20"/>
  <c r="J184" i="20"/>
  <c r="J92" i="20"/>
  <c r="J96" i="20"/>
  <c r="K12" i="20"/>
  <c r="H164" i="20"/>
  <c r="I101" i="20"/>
  <c r="H95" i="20"/>
  <c r="J44" i="20"/>
  <c r="I95" i="20"/>
  <c r="K16" i="20"/>
  <c r="H41" i="20"/>
  <c r="I59" i="20"/>
  <c r="H144" i="20"/>
  <c r="H122" i="20"/>
  <c r="I133" i="20"/>
  <c r="I76" i="20"/>
  <c r="H150" i="20"/>
  <c r="J169" i="20"/>
  <c r="H135" i="20"/>
  <c r="J53" i="20"/>
  <c r="J173" i="20"/>
  <c r="J181" i="20"/>
  <c r="K183" i="20"/>
  <c r="H176" i="20"/>
  <c r="H157" i="20"/>
  <c r="K59" i="20"/>
  <c r="K106" i="20"/>
  <c r="H178" i="20"/>
  <c r="K112" i="20"/>
  <c r="K119" i="20"/>
  <c r="K15" i="20"/>
  <c r="K37" i="20"/>
  <c r="K6" i="20"/>
  <c r="J57" i="20"/>
  <c r="I56" i="20"/>
  <c r="H146" i="20"/>
  <c r="J34" i="20"/>
  <c r="H102" i="20"/>
  <c r="J20" i="20"/>
  <c r="I120" i="20"/>
  <c r="K78" i="20"/>
  <c r="I115" i="20"/>
  <c r="J107" i="20"/>
  <c r="I83" i="20"/>
  <c r="H23" i="20"/>
  <c r="K19" i="20"/>
  <c r="I23" i="20"/>
  <c r="J4" i="20"/>
  <c r="K117" i="20"/>
  <c r="K128" i="20"/>
  <c r="J31" i="20"/>
  <c r="I183" i="20"/>
  <c r="J38" i="20"/>
  <c r="J89" i="20"/>
  <c r="I4" i="20"/>
  <c r="K90" i="20"/>
  <c r="J37" i="20"/>
  <c r="J60" i="20"/>
  <c r="J145" i="20"/>
  <c r="H98" i="20"/>
  <c r="J5" i="20"/>
  <c r="J118" i="20"/>
  <c r="I132" i="20"/>
  <c r="H82" i="20"/>
  <c r="H10" i="20"/>
  <c r="I62" i="20"/>
  <c r="J17" i="20"/>
  <c r="K148" i="20"/>
  <c r="H166" i="20"/>
  <c r="K187" i="20"/>
  <c r="H52" i="20"/>
  <c r="J14" i="20"/>
  <c r="K88" i="20"/>
  <c r="J158" i="20"/>
  <c r="H36" i="20"/>
  <c r="K181" i="20"/>
  <c r="I149" i="20"/>
  <c r="H155" i="20"/>
  <c r="J71" i="20"/>
  <c r="H112" i="20"/>
  <c r="K176" i="20"/>
  <c r="H172" i="20"/>
  <c r="J183" i="20"/>
  <c r="I129" i="20"/>
  <c r="H20" i="20"/>
  <c r="H125" i="20"/>
  <c r="H79" i="20"/>
  <c r="K160" i="20"/>
  <c r="J122" i="20"/>
  <c r="K184" i="20"/>
  <c r="I111" i="20"/>
  <c r="H128" i="20"/>
  <c r="I72" i="20"/>
  <c r="J114" i="20"/>
  <c r="K87" i="20"/>
  <c r="H73" i="20"/>
  <c r="K55" i="20"/>
  <c r="K158" i="20"/>
  <c r="H184" i="20"/>
  <c r="H130" i="20"/>
  <c r="I162" i="20"/>
  <c r="K63" i="20"/>
  <c r="I10" i="20"/>
  <c r="H8" i="20"/>
  <c r="I88" i="20"/>
  <c r="J180" i="20"/>
  <c r="I66" i="20"/>
  <c r="I67" i="20"/>
  <c r="J88" i="20"/>
  <c r="H145" i="20"/>
  <c r="I114" i="20"/>
  <c r="I177" i="20"/>
  <c r="H133" i="20"/>
  <c r="I44" i="20"/>
  <c r="K58" i="20"/>
  <c r="K116" i="20"/>
  <c r="I121" i="20"/>
  <c r="K29" i="20"/>
  <c r="K39" i="20"/>
  <c r="I9" i="20"/>
  <c r="I25" i="20"/>
  <c r="K174" i="20"/>
  <c r="J85" i="20"/>
  <c r="J100" i="20"/>
  <c r="K73" i="20"/>
  <c r="I32" i="20"/>
  <c r="I39" i="20"/>
  <c r="K31" i="20"/>
  <c r="J172" i="20"/>
  <c r="K170" i="20"/>
  <c r="K111" i="20"/>
  <c r="J161" i="20"/>
  <c r="H170" i="20"/>
  <c r="J67" i="20"/>
  <c r="K150" i="20"/>
  <c r="H153" i="20"/>
  <c r="I64" i="20"/>
  <c r="H140" i="20"/>
  <c r="H56" i="20"/>
  <c r="H123" i="20"/>
  <c r="K146" i="20"/>
  <c r="K14" i="20"/>
  <c r="K133" i="20"/>
  <c r="I151" i="20"/>
  <c r="K32" i="20"/>
  <c r="H186" i="20"/>
  <c r="H131" i="20"/>
  <c r="I65" i="20"/>
  <c r="I91" i="20"/>
  <c r="J179" i="20"/>
  <c r="H84" i="20"/>
  <c r="J74" i="20"/>
  <c r="H113" i="20"/>
  <c r="H142" i="20"/>
  <c r="I128" i="20"/>
  <c r="H156" i="20"/>
  <c r="J138" i="20"/>
  <c r="I185" i="20"/>
  <c r="J22" i="20"/>
  <c r="H21" i="20"/>
  <c r="K43" i="20"/>
  <c r="I144" i="20"/>
  <c r="I125" i="20"/>
  <c r="J135" i="20"/>
  <c r="H54" i="20"/>
  <c r="I75" i="20"/>
  <c r="I175" i="20"/>
  <c r="I102" i="20"/>
  <c r="H27" i="20"/>
  <c r="J68" i="20"/>
  <c r="I41" i="20"/>
  <c r="K69" i="20"/>
  <c r="J32" i="20"/>
  <c r="H37" i="20"/>
  <c r="K76" i="20"/>
  <c r="J10" i="20"/>
  <c r="J121" i="20"/>
  <c r="I116" i="20"/>
  <c r="K145" i="20"/>
  <c r="J142" i="20"/>
  <c r="H24" i="20"/>
  <c r="I12" i="20"/>
  <c r="K71" i="20"/>
  <c r="H30" i="20"/>
  <c r="I160" i="20"/>
  <c r="I157" i="20"/>
  <c r="H48" i="20"/>
  <c r="H51" i="20"/>
  <c r="J63" i="20"/>
  <c r="K186" i="20"/>
  <c r="H110" i="20"/>
  <c r="H59" i="20"/>
  <c r="I78" i="20"/>
  <c r="J139" i="20"/>
  <c r="K178" i="20"/>
  <c r="J90" i="20"/>
  <c r="J15" i="20"/>
  <c r="I80" i="20"/>
  <c r="K185" i="20"/>
  <c r="K137" i="20"/>
  <c r="K129" i="20"/>
  <c r="H50" i="20"/>
  <c r="J176" i="20"/>
  <c r="H116" i="20"/>
  <c r="I43" i="20"/>
  <c r="H63" i="20"/>
  <c r="J155" i="20"/>
  <c r="H121" i="20"/>
  <c r="K171" i="20"/>
  <c r="J131" i="20"/>
  <c r="K94" i="20"/>
  <c r="I7" i="20"/>
  <c r="J153" i="20"/>
  <c r="I173" i="20"/>
  <c r="I49" i="20"/>
  <c r="H57" i="20"/>
  <c r="I6" i="20"/>
  <c r="H96" i="20"/>
  <c r="I117" i="20"/>
  <c r="J45" i="20"/>
  <c r="J177" i="20"/>
  <c r="I87" i="20"/>
  <c r="J105" i="20"/>
  <c r="I118" i="20"/>
  <c r="J18" i="20"/>
  <c r="K154" i="20"/>
  <c r="H55" i="20"/>
  <c r="K17" i="20"/>
  <c r="K126" i="20"/>
  <c r="I26" i="20"/>
  <c r="H100" i="20"/>
  <c r="J46" i="20"/>
  <c r="H32" i="20"/>
  <c r="J154" i="20"/>
  <c r="I107" i="20"/>
  <c r="K83" i="20"/>
  <c r="H28" i="20"/>
  <c r="K152" i="20"/>
  <c r="K48" i="20"/>
  <c r="J175" i="20"/>
  <c r="K36" i="20"/>
  <c r="K26" i="20"/>
  <c r="J170" i="20"/>
  <c r="I35" i="20"/>
  <c r="J11" i="20"/>
  <c r="H137" i="20"/>
  <c r="K40" i="20"/>
  <c r="K173" i="20"/>
  <c r="H159" i="20"/>
  <c r="J7" i="20"/>
  <c r="K110" i="20"/>
  <c r="H87" i="20"/>
  <c r="J73" i="20"/>
  <c r="I165" i="20"/>
  <c r="I178" i="20"/>
  <c r="H75" i="20"/>
  <c r="J47" i="20"/>
  <c r="J147" i="20"/>
  <c r="J174" i="20"/>
  <c r="K164" i="20"/>
  <c r="I92" i="20"/>
  <c r="K61" i="20"/>
  <c r="K98" i="20"/>
  <c r="J182" i="20"/>
  <c r="K89" i="20"/>
  <c r="I104" i="20"/>
  <c r="H179" i="20"/>
  <c r="K157" i="20"/>
  <c r="H177" i="20"/>
  <c r="K53" i="20"/>
  <c r="J69" i="20"/>
  <c r="K52" i="20"/>
  <c r="K54" i="20"/>
  <c r="I167" i="20"/>
  <c r="J162" i="20"/>
  <c r="H47" i="20"/>
  <c r="H53" i="20"/>
  <c r="H68" i="20"/>
  <c r="K136" i="20"/>
  <c r="H9" i="20"/>
  <c r="I186" i="20"/>
  <c r="H89" i="20"/>
  <c r="H29" i="20"/>
  <c r="J75" i="20"/>
  <c r="K147" i="20"/>
  <c r="H12" i="20"/>
  <c r="J112" i="20"/>
  <c r="I99" i="20"/>
  <c r="J41" i="20"/>
  <c r="K153" i="20"/>
  <c r="H83" i="20"/>
  <c r="I16" i="20"/>
  <c r="K81" i="20"/>
  <c r="J152" i="20"/>
  <c r="J8" i="20"/>
  <c r="H161" i="20"/>
  <c r="K4" i="20"/>
  <c r="H81" i="20"/>
  <c r="J163" i="20"/>
  <c r="H119" i="20"/>
  <c r="I38" i="20"/>
  <c r="I86" i="20"/>
  <c r="I14" i="20"/>
  <c r="J42" i="20"/>
  <c r="K103" i="20"/>
  <c r="I27" i="20"/>
  <c r="K66" i="20"/>
  <c r="K92" i="20"/>
  <c r="I110" i="20"/>
  <c r="K18" i="20"/>
  <c r="K131" i="20"/>
  <c r="H22" i="20"/>
  <c r="H17" i="20"/>
  <c r="H124" i="20"/>
  <c r="K142" i="20"/>
  <c r="H165" i="20"/>
  <c r="J144" i="20"/>
  <c r="H160" i="20"/>
  <c r="I40" i="20"/>
  <c r="J70" i="20"/>
  <c r="H94" i="20"/>
  <c r="H168" i="20"/>
  <c r="H88" i="20"/>
  <c r="K182" i="20"/>
  <c r="J115" i="20"/>
  <c r="J56" i="20"/>
  <c r="H85" i="20"/>
  <c r="J119" i="20"/>
  <c r="I123" i="20"/>
  <c r="H180" i="20"/>
  <c r="H65" i="20"/>
  <c r="I30" i="20"/>
  <c r="I73" i="20"/>
  <c r="K123" i="20"/>
  <c r="H14" i="20"/>
  <c r="J101" i="20"/>
  <c r="J29" i="20"/>
  <c r="H169" i="20"/>
  <c r="K114" i="20"/>
  <c r="J24" i="20"/>
  <c r="J48" i="20"/>
  <c r="H5" i="20"/>
  <c r="H72" i="20"/>
  <c r="I170" i="20"/>
  <c r="K46" i="20"/>
  <c r="J103" i="20"/>
  <c r="J64" i="20"/>
  <c r="H154" i="20"/>
  <c r="I74" i="20"/>
  <c r="I179" i="20"/>
  <c r="K161" i="20"/>
  <c r="J82" i="20"/>
  <c r="J87" i="20"/>
  <c r="K143" i="20"/>
  <c r="K138" i="20"/>
  <c r="K163" i="20"/>
  <c r="J65" i="20"/>
  <c r="K100" i="20"/>
  <c r="J78" i="20"/>
  <c r="K13" i="20"/>
  <c r="I158" i="20"/>
  <c r="J23" i="20"/>
  <c r="I130" i="20"/>
  <c r="J95" i="20"/>
  <c r="J123" i="20"/>
  <c r="I15" i="20"/>
  <c r="H117" i="20"/>
  <c r="I47" i="20"/>
  <c r="J80" i="20"/>
  <c r="K5" i="20"/>
  <c r="I135" i="20"/>
  <c r="K11" i="20"/>
  <c r="K168" i="20"/>
  <c r="J93" i="20"/>
  <c r="H127" i="20"/>
  <c r="I50" i="20"/>
  <c r="J58" i="20"/>
  <c r="J164" i="20"/>
  <c r="J178" i="20"/>
  <c r="J97" i="20"/>
  <c r="H61" i="20"/>
  <c r="K156" i="20"/>
  <c r="K10" i="20"/>
  <c r="I153" i="20"/>
  <c r="I5" i="20"/>
  <c r="J43" i="20"/>
  <c r="I63" i="20"/>
  <c r="H15" i="20"/>
  <c r="K139" i="20"/>
  <c r="H40" i="20"/>
  <c r="K34" i="20"/>
  <c r="K9" i="20"/>
  <c r="H132" i="20"/>
  <c r="H114" i="20"/>
  <c r="H43" i="20"/>
  <c r="I55" i="20"/>
  <c r="K38" i="20"/>
  <c r="H185" i="20"/>
  <c r="I150" i="20"/>
  <c r="I46" i="20"/>
  <c r="J171" i="20"/>
  <c r="J124" i="20"/>
  <c r="J109" i="20"/>
  <c r="I20" i="20"/>
  <c r="K68" i="20"/>
  <c r="H26" i="20"/>
  <c r="I103" i="20"/>
  <c r="I146" i="20"/>
  <c r="J102" i="20"/>
  <c r="K80" i="20"/>
  <c r="J55" i="20"/>
  <c r="K45" i="20"/>
  <c r="J160" i="20"/>
  <c r="J13" i="20"/>
  <c r="H64" i="20"/>
  <c r="I136" i="20"/>
  <c r="K109" i="20"/>
  <c r="J104" i="20"/>
  <c r="K127" i="20"/>
  <c r="J150" i="20"/>
  <c r="I31" i="20"/>
  <c r="H158" i="20"/>
  <c r="J86" i="20"/>
  <c r="H31" i="20"/>
  <c r="K101" i="20"/>
  <c r="I171" i="20"/>
  <c r="I134" i="20"/>
  <c r="J149" i="20"/>
  <c r="H74" i="20"/>
  <c r="I69" i="20"/>
  <c r="J26" i="20"/>
  <c r="K28" i="20"/>
  <c r="I96" i="20"/>
  <c r="K27" i="20"/>
  <c r="I11" i="20"/>
  <c r="K77" i="20"/>
  <c r="J62" i="20"/>
  <c r="K44" i="20"/>
  <c r="K130" i="20"/>
  <c r="H108" i="20"/>
  <c r="H143" i="20"/>
  <c r="K25" i="20"/>
  <c r="K84" i="20"/>
  <c r="K50" i="20"/>
  <c r="H45" i="20"/>
  <c r="I142" i="20"/>
  <c r="H139" i="20"/>
  <c r="H104" i="20"/>
  <c r="J187" i="20"/>
  <c r="K74" i="20"/>
  <c r="I143" i="20"/>
  <c r="J21" i="20"/>
  <c r="J126" i="20"/>
  <c r="H18" i="20"/>
  <c r="J39" i="20"/>
  <c r="H136" i="20"/>
  <c r="I85" i="20"/>
  <c r="I168" i="20"/>
  <c r="I124" i="20"/>
  <c r="H16" i="20"/>
  <c r="K155" i="20"/>
  <c r="K121" i="20"/>
  <c r="K180" i="20"/>
  <c r="J159" i="20"/>
  <c r="H97" i="20"/>
  <c r="H187" i="20"/>
  <c r="I53" i="20"/>
  <c r="I147" i="20"/>
  <c r="J148" i="20"/>
  <c r="H7" i="20"/>
  <c r="K49" i="20"/>
  <c r="I90" i="20"/>
  <c r="I8" i="20"/>
  <c r="K115" i="20"/>
  <c r="J156" i="20"/>
  <c r="K151" i="20"/>
  <c r="I94" i="20"/>
  <c r="H134" i="20"/>
  <c r="H148" i="20"/>
  <c r="I48" i="20"/>
  <c r="J19" i="20"/>
  <c r="J79" i="20"/>
  <c r="H25" i="20"/>
  <c r="K144" i="20"/>
  <c r="K132" i="20"/>
  <c r="H35" i="20"/>
  <c r="K85" i="20"/>
  <c r="H93" i="20"/>
  <c r="J81" i="20"/>
  <c r="K86" i="20"/>
  <c r="O86" i="20" l="1"/>
  <c r="N81" i="20"/>
  <c r="L93" i="20"/>
  <c r="O85" i="20"/>
  <c r="L35" i="20"/>
  <c r="O132" i="20"/>
  <c r="O144" i="20"/>
  <c r="L25" i="20"/>
  <c r="N79" i="20"/>
  <c r="N19" i="20"/>
  <c r="M48" i="20"/>
  <c r="L148" i="20"/>
  <c r="L134" i="20"/>
  <c r="M94" i="20"/>
  <c r="O151" i="20"/>
  <c r="N156" i="20"/>
  <c r="O115" i="20"/>
  <c r="M8" i="20"/>
  <c r="M90" i="20"/>
  <c r="O49" i="20"/>
  <c r="L7" i="20"/>
  <c r="N148" i="20"/>
  <c r="M147" i="20"/>
  <c r="M53" i="20"/>
  <c r="L187" i="20"/>
  <c r="L97" i="20"/>
  <c r="N159" i="20"/>
  <c r="O180" i="20"/>
  <c r="O121" i="20"/>
  <c r="O155" i="20"/>
  <c r="L16" i="20"/>
  <c r="M124" i="20"/>
  <c r="M168" i="20"/>
  <c r="M85" i="20"/>
  <c r="L136" i="20"/>
  <c r="N39" i="20"/>
  <c r="L18" i="20"/>
  <c r="N126" i="20"/>
  <c r="N21" i="20"/>
  <c r="M143" i="20"/>
  <c r="O74" i="20"/>
  <c r="N187" i="20"/>
  <c r="L104" i="20"/>
  <c r="L139" i="20"/>
  <c r="M142" i="20"/>
  <c r="L45" i="20"/>
  <c r="O50" i="20"/>
  <c r="O84" i="20"/>
  <c r="O25" i="20"/>
  <c r="L143" i="20"/>
  <c r="L108" i="20"/>
  <c r="O130" i="20"/>
  <c r="O44" i="20"/>
  <c r="N62" i="20"/>
  <c r="O77" i="20"/>
  <c r="M11" i="20"/>
  <c r="O27" i="20"/>
  <c r="M96" i="20"/>
  <c r="O28" i="20"/>
  <c r="N26" i="20"/>
  <c r="M69" i="20"/>
  <c r="L74" i="20"/>
  <c r="N149" i="20"/>
  <c r="M134" i="20"/>
  <c r="M171" i="20"/>
  <c r="O101" i="20"/>
  <c r="L31" i="20"/>
  <c r="N86" i="20"/>
  <c r="L158" i="20"/>
  <c r="M31" i="20"/>
  <c r="N150" i="20"/>
  <c r="O127" i="20"/>
  <c r="N104" i="20"/>
  <c r="O109" i="20"/>
  <c r="M136" i="20"/>
  <c r="L64" i="20"/>
  <c r="N13" i="20"/>
  <c r="N160" i="20"/>
  <c r="O45" i="20"/>
  <c r="N55" i="20"/>
  <c r="O80" i="20"/>
  <c r="N102" i="20"/>
  <c r="M146" i="20"/>
  <c r="M103" i="20"/>
  <c r="L26" i="20"/>
  <c r="O68" i="20"/>
  <c r="M20" i="20"/>
  <c r="N109" i="20"/>
  <c r="N124" i="20"/>
  <c r="N171" i="20"/>
  <c r="M46" i="20"/>
  <c r="M150" i="20"/>
  <c r="L185" i="20"/>
  <c r="O38" i="20"/>
  <c r="M55" i="20"/>
  <c r="L43" i="20"/>
  <c r="L114" i="20"/>
  <c r="L132" i="20"/>
  <c r="O9" i="20"/>
  <c r="O34" i="20"/>
  <c r="L40" i="20"/>
  <c r="O139" i="20"/>
  <c r="L15" i="20"/>
  <c r="M63" i="20"/>
  <c r="N43" i="20"/>
  <c r="M5" i="20"/>
  <c r="M153" i="20"/>
  <c r="O10" i="20"/>
  <c r="O156" i="20"/>
  <c r="L61" i="20"/>
  <c r="N97" i="20"/>
  <c r="N178" i="20"/>
  <c r="N164" i="20"/>
  <c r="N58" i="20"/>
  <c r="M50" i="20"/>
  <c r="L127" i="20"/>
  <c r="N93" i="20"/>
  <c r="O168" i="20"/>
  <c r="O11" i="20"/>
  <c r="S11" i="20" s="1"/>
  <c r="D11" i="20" s="1"/>
  <c r="M135" i="20"/>
  <c r="O5" i="20"/>
  <c r="N80" i="20"/>
  <c r="M47" i="20"/>
  <c r="L117" i="20"/>
  <c r="M15" i="20"/>
  <c r="N123" i="20"/>
  <c r="N95" i="20"/>
  <c r="M130" i="20"/>
  <c r="N23" i="20"/>
  <c r="M158" i="20"/>
  <c r="O13" i="20"/>
  <c r="N78" i="20"/>
  <c r="O100" i="20"/>
  <c r="N65" i="20"/>
  <c r="O163" i="20"/>
  <c r="O138" i="20"/>
  <c r="O143" i="20"/>
  <c r="N87" i="20"/>
  <c r="N82" i="20"/>
  <c r="O161" i="20"/>
  <c r="M179" i="20"/>
  <c r="M74" i="20"/>
  <c r="L154" i="20"/>
  <c r="N64" i="20"/>
  <c r="N103" i="20"/>
  <c r="O46" i="20"/>
  <c r="M170" i="20"/>
  <c r="L72" i="20"/>
  <c r="L5" i="20"/>
  <c r="N48" i="20"/>
  <c r="N24" i="20"/>
  <c r="O114" i="20"/>
  <c r="L169" i="20"/>
  <c r="N29" i="20"/>
  <c r="N101" i="20"/>
  <c r="L14" i="20"/>
  <c r="O123" i="20"/>
  <c r="M73" i="20"/>
  <c r="M30" i="20"/>
  <c r="L65" i="20"/>
  <c r="L180" i="20"/>
  <c r="M123" i="20"/>
  <c r="N119" i="20"/>
  <c r="L85" i="20"/>
  <c r="N56" i="20"/>
  <c r="N115" i="20"/>
  <c r="O182" i="20"/>
  <c r="L88" i="20"/>
  <c r="L168" i="20"/>
  <c r="L94" i="20"/>
  <c r="N70" i="20"/>
  <c r="M40" i="20"/>
  <c r="L160" i="20"/>
  <c r="N144" i="20"/>
  <c r="L165" i="20"/>
  <c r="O142" i="20"/>
  <c r="L124" i="20"/>
  <c r="L17" i="20"/>
  <c r="L22" i="20"/>
  <c r="O131" i="20"/>
  <c r="O18" i="20"/>
  <c r="M110" i="20"/>
  <c r="O92" i="20"/>
  <c r="O66" i="20"/>
  <c r="M27" i="20"/>
  <c r="O103" i="20"/>
  <c r="N42" i="20"/>
  <c r="M14" i="20"/>
  <c r="M86" i="20"/>
  <c r="M38" i="20"/>
  <c r="L119" i="20"/>
  <c r="N163" i="20"/>
  <c r="L81" i="20"/>
  <c r="O4" i="20"/>
  <c r="S4" i="20" s="1"/>
  <c r="D4" i="20" s="1"/>
  <c r="L161" i="20"/>
  <c r="N8" i="20"/>
  <c r="N152" i="20"/>
  <c r="O81" i="20"/>
  <c r="M16" i="20"/>
  <c r="L83" i="20"/>
  <c r="O153" i="20"/>
  <c r="N41" i="20"/>
  <c r="M99" i="20"/>
  <c r="N112" i="20"/>
  <c r="L12" i="20"/>
  <c r="O147" i="20"/>
  <c r="N75" i="20"/>
  <c r="L29" i="20"/>
  <c r="L89" i="20"/>
  <c r="M186" i="20"/>
  <c r="L9" i="20"/>
  <c r="O136" i="20"/>
  <c r="L68" i="20"/>
  <c r="L53" i="20"/>
  <c r="L47" i="20"/>
  <c r="N162" i="20"/>
  <c r="M167" i="20"/>
  <c r="O54" i="20"/>
  <c r="O52" i="20"/>
  <c r="N69" i="20"/>
  <c r="O53" i="20"/>
  <c r="L177" i="20"/>
  <c r="O157" i="20"/>
  <c r="L179" i="20"/>
  <c r="M104" i="20"/>
  <c r="O89" i="20"/>
  <c r="N182" i="20"/>
  <c r="O98" i="20"/>
  <c r="O61" i="20"/>
  <c r="M92" i="20"/>
  <c r="O164" i="20"/>
  <c r="N174" i="20"/>
  <c r="N147" i="20"/>
  <c r="N47" i="20"/>
  <c r="L75" i="20"/>
  <c r="M178" i="20"/>
  <c r="M165" i="20"/>
  <c r="N73" i="20"/>
  <c r="L87" i="20"/>
  <c r="O110" i="20"/>
  <c r="N7" i="20"/>
  <c r="L159" i="20"/>
  <c r="O173" i="20"/>
  <c r="O40" i="20"/>
  <c r="L137" i="20"/>
  <c r="N11" i="20"/>
  <c r="M35" i="20"/>
  <c r="N170" i="20"/>
  <c r="O26" i="20"/>
  <c r="O36" i="20"/>
  <c r="N175" i="20"/>
  <c r="O48" i="20"/>
  <c r="O152" i="20"/>
  <c r="L28" i="20"/>
  <c r="O83" i="20"/>
  <c r="M107" i="20"/>
  <c r="N154" i="20"/>
  <c r="L32" i="20"/>
  <c r="N46" i="20"/>
  <c r="L100" i="20"/>
  <c r="M26" i="20"/>
  <c r="O126" i="20"/>
  <c r="O17" i="20"/>
  <c r="L55" i="20"/>
  <c r="O154" i="20"/>
  <c r="N18" i="20"/>
  <c r="M118" i="20"/>
  <c r="N105" i="20"/>
  <c r="M87" i="20"/>
  <c r="N177" i="20"/>
  <c r="N45" i="20"/>
  <c r="M117" i="20"/>
  <c r="L96" i="20"/>
  <c r="M6" i="20"/>
  <c r="L57" i="20"/>
  <c r="M49" i="20"/>
  <c r="M173" i="20"/>
  <c r="N153" i="20"/>
  <c r="M7" i="20"/>
  <c r="Q7" i="20" s="1"/>
  <c r="B7" i="20" s="1"/>
  <c r="O94" i="20"/>
  <c r="N131" i="20"/>
  <c r="O171" i="20"/>
  <c r="L121" i="20"/>
  <c r="N155" i="20"/>
  <c r="L63" i="20"/>
  <c r="M43" i="20"/>
  <c r="L116" i="20"/>
  <c r="N176" i="20"/>
  <c r="L50" i="20"/>
  <c r="O129" i="20"/>
  <c r="O137" i="20"/>
  <c r="O185" i="20"/>
  <c r="M80" i="20"/>
  <c r="N15" i="20"/>
  <c r="N90" i="20"/>
  <c r="O178" i="20"/>
  <c r="N139" i="20"/>
  <c r="M78" i="20"/>
  <c r="L59" i="20"/>
  <c r="L110" i="20"/>
  <c r="O186" i="20"/>
  <c r="N63" i="20"/>
  <c r="L51" i="20"/>
  <c r="L48" i="20"/>
  <c r="M157" i="20"/>
  <c r="M160" i="20"/>
  <c r="L30" i="20"/>
  <c r="O71" i="20"/>
  <c r="M12" i="20"/>
  <c r="L24" i="20"/>
  <c r="N142" i="20"/>
  <c r="O145" i="20"/>
  <c r="M116" i="20"/>
  <c r="N121" i="20"/>
  <c r="N10" i="20"/>
  <c r="O76" i="20"/>
  <c r="L37" i="20"/>
  <c r="N32" i="20"/>
  <c r="O69" i="20"/>
  <c r="M41" i="20"/>
  <c r="N68" i="20"/>
  <c r="L27" i="20"/>
  <c r="M102" i="20"/>
  <c r="M175" i="20"/>
  <c r="M75" i="20"/>
  <c r="L54" i="20"/>
  <c r="N135" i="20"/>
  <c r="M125" i="20"/>
  <c r="M144" i="20"/>
  <c r="O43" i="20"/>
  <c r="L21" i="20"/>
  <c r="N22" i="20"/>
  <c r="M185" i="20"/>
  <c r="N138" i="20"/>
  <c r="L156" i="20"/>
  <c r="M128" i="20"/>
  <c r="L142" i="20"/>
  <c r="L113" i="20"/>
  <c r="N74" i="20"/>
  <c r="L84" i="20"/>
  <c r="N179" i="20"/>
  <c r="M91" i="20"/>
  <c r="M65" i="20"/>
  <c r="L131" i="20"/>
  <c r="L186" i="20"/>
  <c r="O32" i="20"/>
  <c r="M151" i="20"/>
  <c r="O133" i="20"/>
  <c r="O14" i="20"/>
  <c r="O146" i="20"/>
  <c r="L123" i="20"/>
  <c r="L56" i="20"/>
  <c r="L140" i="20"/>
  <c r="M64" i="20"/>
  <c r="L153" i="20"/>
  <c r="O150" i="20"/>
  <c r="N67" i="20"/>
  <c r="L170" i="20"/>
  <c r="N161" i="20"/>
  <c r="O111" i="20"/>
  <c r="O170" i="20"/>
  <c r="N172" i="20"/>
  <c r="O31" i="20"/>
  <c r="M39" i="20"/>
  <c r="M32" i="20"/>
  <c r="O73" i="20"/>
  <c r="N100" i="20"/>
  <c r="N85" i="20"/>
  <c r="O174" i="20"/>
  <c r="M25" i="20"/>
  <c r="M9" i="20"/>
  <c r="O39" i="20"/>
  <c r="O29" i="20"/>
  <c r="M121" i="20"/>
  <c r="O116" i="20"/>
  <c r="O58" i="20"/>
  <c r="S58" i="20" s="1"/>
  <c r="D58" i="20" s="1"/>
  <c r="M44" i="20"/>
  <c r="L133" i="20"/>
  <c r="M177" i="20"/>
  <c r="M114" i="20"/>
  <c r="L145" i="20"/>
  <c r="N88" i="20"/>
  <c r="M67" i="20"/>
  <c r="M66" i="20"/>
  <c r="N180" i="20"/>
  <c r="M88" i="20"/>
  <c r="L8" i="20"/>
  <c r="M10" i="20"/>
  <c r="O63" i="20"/>
  <c r="M162" i="20"/>
  <c r="L130" i="20"/>
  <c r="L184" i="20"/>
  <c r="O158" i="20"/>
  <c r="O55" i="20"/>
  <c r="L73" i="20"/>
  <c r="O87" i="20"/>
  <c r="N114" i="20"/>
  <c r="M72" i="20"/>
  <c r="L128" i="20"/>
  <c r="M111" i="20"/>
  <c r="O184" i="20"/>
  <c r="N122" i="20"/>
  <c r="O160" i="20"/>
  <c r="L79" i="20"/>
  <c r="L125" i="20"/>
  <c r="L20" i="20"/>
  <c r="M129" i="20"/>
  <c r="N183" i="20"/>
  <c r="L172" i="20"/>
  <c r="O176" i="20"/>
  <c r="L112" i="20"/>
  <c r="N71" i="20"/>
  <c r="L155" i="20"/>
  <c r="M149" i="20"/>
  <c r="O181" i="20"/>
  <c r="L36" i="20"/>
  <c r="P36" i="20" s="1"/>
  <c r="A36" i="20" s="1"/>
  <c r="N158" i="20"/>
  <c r="O88" i="20"/>
  <c r="N14" i="20"/>
  <c r="L52" i="20"/>
  <c r="O187" i="20"/>
  <c r="L166" i="20"/>
  <c r="O148" i="20"/>
  <c r="N17" i="20"/>
  <c r="M62" i="20"/>
  <c r="L10" i="20"/>
  <c r="L82" i="20"/>
  <c r="M132" i="20"/>
  <c r="N118" i="20"/>
  <c r="N5" i="20"/>
  <c r="L98" i="20"/>
  <c r="N145" i="20"/>
  <c r="N60" i="20"/>
  <c r="N37" i="20"/>
  <c r="O90" i="20"/>
  <c r="M4" i="20"/>
  <c r="Q4" i="20" s="1"/>
  <c r="B4" i="20" s="1"/>
  <c r="N89" i="20"/>
  <c r="N38" i="20"/>
  <c r="M183" i="20"/>
  <c r="N31" i="20"/>
  <c r="O128" i="20"/>
  <c r="O117" i="20"/>
  <c r="N4" i="20"/>
  <c r="R4" i="20" s="1"/>
  <c r="C4" i="20" s="1"/>
  <c r="M23" i="20"/>
  <c r="O19" i="20"/>
  <c r="L23" i="20"/>
  <c r="M83" i="20"/>
  <c r="N107" i="20"/>
  <c r="M115" i="20"/>
  <c r="O78" i="20"/>
  <c r="M120" i="20"/>
  <c r="N20" i="20"/>
  <c r="L102" i="20"/>
  <c r="N34" i="20"/>
  <c r="L146" i="20"/>
  <c r="M56" i="20"/>
  <c r="N57" i="20"/>
  <c r="O6" i="20"/>
  <c r="S6" i="20" s="1"/>
  <c r="D6" i="20" s="1"/>
  <c r="O37" i="20"/>
  <c r="O15" i="20"/>
  <c r="O119" i="20"/>
  <c r="O112" i="20"/>
  <c r="L178" i="20"/>
  <c r="O106" i="20"/>
  <c r="O59" i="20"/>
  <c r="L157" i="20"/>
  <c r="L176" i="20"/>
  <c r="O183" i="20"/>
  <c r="N181" i="20"/>
  <c r="N173" i="20"/>
  <c r="N53" i="20"/>
  <c r="L135" i="20"/>
  <c r="N169" i="20"/>
  <c r="L150" i="20"/>
  <c r="M76" i="20"/>
  <c r="M133" i="20"/>
  <c r="L122" i="20"/>
  <c r="L144" i="20"/>
  <c r="M59" i="20"/>
  <c r="L41" i="20"/>
  <c r="P41" i="20" s="1"/>
  <c r="A41" i="20" s="1"/>
  <c r="O16" i="20"/>
  <c r="M95" i="20"/>
  <c r="N44" i="20"/>
  <c r="L95" i="20"/>
  <c r="M101" i="20"/>
  <c r="L164" i="20"/>
  <c r="O12" i="20"/>
  <c r="S12" i="20" s="1"/>
  <c r="D12" i="20" s="1"/>
  <c r="N96" i="20"/>
  <c r="N92" i="20"/>
  <c r="N184" i="20"/>
  <c r="O70" i="20"/>
  <c r="O57" i="20"/>
  <c r="O118" i="20"/>
  <c r="O105" i="20"/>
  <c r="N98" i="20"/>
  <c r="L70" i="20"/>
  <c r="N116" i="20"/>
  <c r="N72" i="20"/>
  <c r="O62" i="20"/>
  <c r="O122" i="20"/>
  <c r="N127" i="20"/>
  <c r="M112" i="20"/>
  <c r="M187" i="20"/>
  <c r="O93" i="20"/>
  <c r="O95" i="20"/>
  <c r="O51" i="20"/>
  <c r="O82" i="20"/>
  <c r="N141" i="20"/>
  <c r="M156" i="20"/>
  <c r="O104" i="20"/>
  <c r="M100" i="20"/>
  <c r="N113" i="20"/>
  <c r="O135" i="20"/>
  <c r="N40" i="20"/>
  <c r="M42" i="20"/>
  <c r="M180" i="20"/>
  <c r="L101" i="20"/>
  <c r="L49" i="20"/>
  <c r="M164" i="20"/>
  <c r="M28" i="20"/>
  <c r="O134" i="20"/>
  <c r="M122" i="20"/>
  <c r="M77" i="20"/>
  <c r="M79" i="20"/>
  <c r="N33" i="20"/>
  <c r="L167" i="20"/>
  <c r="M81" i="20"/>
  <c r="L141" i="20"/>
  <c r="O120" i="20"/>
  <c r="M71" i="20"/>
  <c r="O7" i="20"/>
  <c r="M148" i="20"/>
  <c r="O125" i="20"/>
  <c r="M70" i="20"/>
  <c r="M33" i="20"/>
  <c r="N120" i="20"/>
  <c r="M82" i="20"/>
  <c r="O177" i="20"/>
  <c r="O91" i="20"/>
  <c r="M34" i="20"/>
  <c r="N94" i="20"/>
  <c r="N140" i="20"/>
  <c r="O107" i="20"/>
  <c r="N129" i="20"/>
  <c r="M17" i="20"/>
  <c r="M182" i="20"/>
  <c r="N50" i="20"/>
  <c r="O172" i="20"/>
  <c r="M109" i="20"/>
  <c r="L126" i="20"/>
  <c r="M51" i="20"/>
  <c r="M45" i="20"/>
  <c r="N186" i="20"/>
  <c r="N83" i="20"/>
  <c r="O97" i="20"/>
  <c r="M113" i="20"/>
  <c r="N12" i="20"/>
  <c r="M61" i="20"/>
  <c r="O113" i="20"/>
  <c r="O75" i="20"/>
  <c r="S75" i="20" s="1"/>
  <c r="D75" i="20" s="1"/>
  <c r="L182" i="20"/>
  <c r="O79" i="20"/>
  <c r="L34" i="20"/>
  <c r="N136" i="20"/>
  <c r="N27" i="20"/>
  <c r="L174" i="20"/>
  <c r="N111" i="20"/>
  <c r="L77" i="20"/>
  <c r="M159" i="20"/>
  <c r="N25" i="20"/>
  <c r="L66" i="20"/>
  <c r="M22" i="20"/>
  <c r="M181" i="20"/>
  <c r="O72" i="20"/>
  <c r="N110" i="20"/>
  <c r="L99" i="20"/>
  <c r="L120" i="20"/>
  <c r="N117" i="20"/>
  <c r="O124" i="20"/>
  <c r="M29" i="20"/>
  <c r="O33" i="20"/>
  <c r="M145" i="20"/>
  <c r="O22" i="20"/>
  <c r="S22" i="20" s="1"/>
  <c r="D22" i="20" s="1"/>
  <c r="M152" i="20"/>
  <c r="O108" i="20"/>
  <c r="L138" i="20"/>
  <c r="N77" i="20"/>
  <c r="N52" i="20"/>
  <c r="L173" i="20"/>
  <c r="N134" i="20"/>
  <c r="M97" i="20"/>
  <c r="L163" i="20"/>
  <c r="L19" i="20"/>
  <c r="L80" i="20"/>
  <c r="N54" i="20"/>
  <c r="L46" i="20"/>
  <c r="O56" i="20"/>
  <c r="O175" i="20"/>
  <c r="M68" i="20"/>
  <c r="M161" i="20"/>
  <c r="N84" i="20"/>
  <c r="N30" i="20"/>
  <c r="O96" i="20"/>
  <c r="O67" i="20"/>
  <c r="N106" i="20"/>
  <c r="M60" i="20"/>
  <c r="L147" i="20"/>
  <c r="M52" i="20"/>
  <c r="L90" i="20"/>
  <c r="L107" i="20"/>
  <c r="M98" i="20"/>
  <c r="L103" i="20"/>
  <c r="L69" i="20"/>
  <c r="O41" i="20"/>
  <c r="N6" i="20"/>
  <c r="R6" i="20" s="1"/>
  <c r="C6" i="20" s="1"/>
  <c r="M19" i="20"/>
  <c r="Q19" i="20" s="1"/>
  <c r="B19" i="20" s="1"/>
  <c r="O165" i="20"/>
  <c r="L86" i="20"/>
  <c r="N108" i="20"/>
  <c r="L78" i="20"/>
  <c r="M21" i="20"/>
  <c r="M131" i="20"/>
  <c r="N99" i="20"/>
  <c r="L115" i="20"/>
  <c r="M169" i="20"/>
  <c r="M36" i="20"/>
  <c r="O167" i="20"/>
  <c r="L76" i="20"/>
  <c r="M84" i="20"/>
  <c r="O8" i="20"/>
  <c r="N165" i="20"/>
  <c r="N143" i="20"/>
  <c r="N157" i="20"/>
  <c r="N166" i="20"/>
  <c r="L162" i="20"/>
  <c r="M127" i="20"/>
  <c r="O35" i="20"/>
  <c r="N36" i="20"/>
  <c r="L149" i="20"/>
  <c r="L71" i="20"/>
  <c r="M105" i="20"/>
  <c r="N28" i="20"/>
  <c r="M13" i="20"/>
  <c r="N59" i="20"/>
  <c r="L6" i="20"/>
  <c r="M166" i="20"/>
  <c r="L175" i="20"/>
  <c r="L67" i="20"/>
  <c r="M54" i="20"/>
  <c r="L92" i="20"/>
  <c r="L106" i="20"/>
  <c r="M176" i="20"/>
  <c r="O42" i="20"/>
  <c r="O65" i="20"/>
  <c r="O47" i="20"/>
  <c r="S47" i="20" s="1"/>
  <c r="D47" i="20" s="1"/>
  <c r="N16" i="20"/>
  <c r="R16" i="20" s="1"/>
  <c r="C16" i="20" s="1"/>
  <c r="O162" i="20"/>
  <c r="L181" i="20"/>
  <c r="O149" i="20"/>
  <c r="L39" i="20"/>
  <c r="M154" i="20"/>
  <c r="M57" i="20"/>
  <c r="N133" i="20"/>
  <c r="M163" i="20"/>
  <c r="N61" i="20"/>
  <c r="M140" i="20"/>
  <c r="O169" i="20"/>
  <c r="M106" i="20"/>
  <c r="L171" i="20"/>
  <c r="N130" i="20"/>
  <c r="O102" i="20"/>
  <c r="L42" i="20"/>
  <c r="P42" i="20" s="1"/>
  <c r="A42" i="20" s="1"/>
  <c r="L111" i="20"/>
  <c r="N137" i="20"/>
  <c r="L109" i="20"/>
  <c r="M174" i="20"/>
  <c r="O23" i="20"/>
  <c r="N132" i="20"/>
  <c r="O166" i="20"/>
  <c r="N91" i="20"/>
  <c r="O21" i="20"/>
  <c r="L183" i="20"/>
  <c r="M139" i="20"/>
  <c r="N51" i="20"/>
  <c r="O159" i="20"/>
  <c r="L58" i="20"/>
  <c r="N151" i="20"/>
  <c r="M184" i="20"/>
  <c r="N125" i="20"/>
  <c r="N66" i="20"/>
  <c r="O60" i="20"/>
  <c r="L38" i="20"/>
  <c r="O64" i="20"/>
  <c r="N146" i="20"/>
  <c r="L151" i="20"/>
  <c r="N168" i="20"/>
  <c r="L91" i="20"/>
  <c r="O24" i="20"/>
  <c r="M108" i="20"/>
  <c r="N185" i="20"/>
  <c r="L118" i="20"/>
  <c r="L129" i="20"/>
  <c r="N9" i="20"/>
  <c r="R9" i="20" s="1"/>
  <c r="C9" i="20" s="1"/>
  <c r="N167" i="20"/>
  <c r="L33" i="20"/>
  <c r="M155" i="20"/>
  <c r="M18" i="20"/>
  <c r="M137" i="20"/>
  <c r="M141" i="20"/>
  <c r="O20" i="20"/>
  <c r="L152" i="20"/>
  <c r="N49" i="20"/>
  <c r="M126" i="20"/>
  <c r="L62" i="20"/>
  <c r="M119" i="20"/>
  <c r="L13" i="20"/>
  <c r="O30" i="20"/>
  <c r="O179" i="20"/>
  <c r="M89" i="20"/>
  <c r="N35" i="20"/>
  <c r="R35" i="20" s="1"/>
  <c r="C35" i="20" s="1"/>
  <c r="M138" i="20"/>
  <c r="M172" i="20"/>
  <c r="O140" i="20"/>
  <c r="L4" i="20"/>
  <c r="P4" i="20" s="1"/>
  <c r="A4" i="20" s="1"/>
  <c r="O141" i="20"/>
  <c r="L44" i="20"/>
  <c r="N76" i="20"/>
  <c r="M37" i="20"/>
  <c r="Q37" i="20" s="1"/>
  <c r="B37" i="20" s="1"/>
  <c r="O99" i="20"/>
  <c r="M24" i="20"/>
  <c r="M93" i="20"/>
  <c r="M58" i="20"/>
  <c r="L11" i="20"/>
  <c r="L60" i="20"/>
  <c r="L105" i="20"/>
  <c r="N128" i="20"/>
  <c r="R128" i="20" s="1"/>
  <c r="C128" i="20" s="1"/>
  <c r="P15" i="20" l="1"/>
  <c r="A15" i="20" s="1"/>
  <c r="P11" i="20"/>
  <c r="A11" i="20" s="1"/>
  <c r="Q125" i="20"/>
  <c r="B125" i="20" s="1"/>
  <c r="P58" i="20"/>
  <c r="A58" i="20" s="1"/>
  <c r="S85" i="20"/>
  <c r="D85" i="20" s="1"/>
  <c r="R49" i="20"/>
  <c r="C49" i="20" s="1"/>
  <c r="S144" i="20"/>
  <c r="D144" i="20" s="1"/>
  <c r="S10" i="20"/>
  <c r="D10" i="20" s="1"/>
  <c r="R167" i="20"/>
  <c r="C167" i="20" s="1"/>
  <c r="P71" i="20"/>
  <c r="A71" i="20" s="1"/>
  <c r="Q52" i="20"/>
  <c r="B52" i="20" s="1"/>
  <c r="P141" i="20"/>
  <c r="A141" i="20" s="1"/>
  <c r="P70" i="20"/>
  <c r="A70" i="20" s="1"/>
  <c r="P135" i="20"/>
  <c r="A135" i="20" s="1"/>
  <c r="R31" i="20"/>
  <c r="C31" i="20" s="1"/>
  <c r="Q111" i="20"/>
  <c r="B111" i="20" s="1"/>
  <c r="R85" i="20"/>
  <c r="C85" i="20" s="1"/>
  <c r="Q128" i="20"/>
  <c r="B128" i="20" s="1"/>
  <c r="P152" i="20"/>
  <c r="A152" i="20" s="1"/>
  <c r="S166" i="20"/>
  <c r="D166" i="20" s="1"/>
  <c r="P175" i="20"/>
  <c r="A175" i="20" s="1"/>
  <c r="R99" i="20"/>
  <c r="C99" i="20" s="1"/>
  <c r="Q97" i="20"/>
  <c r="B97" i="20" s="1"/>
  <c r="S113" i="20"/>
  <c r="D113" i="20" s="1"/>
  <c r="Q81" i="20"/>
  <c r="B81" i="20" s="1"/>
  <c r="R98" i="20"/>
  <c r="C98" i="20" s="1"/>
  <c r="P178" i="20"/>
  <c r="A178" i="20" s="1"/>
  <c r="P98" i="20"/>
  <c r="A98" i="20" s="1"/>
  <c r="P128" i="20"/>
  <c r="A128" i="20" s="1"/>
  <c r="R100" i="20"/>
  <c r="C100" i="20" s="1"/>
  <c r="P156" i="20"/>
  <c r="A156" i="20" s="1"/>
  <c r="P51" i="20"/>
  <c r="A51" i="20" s="1"/>
  <c r="R45" i="20"/>
  <c r="C45" i="20" s="1"/>
  <c r="P87" i="20"/>
  <c r="A87" i="20" s="1"/>
  <c r="R75" i="20"/>
  <c r="C75" i="20" s="1"/>
  <c r="P165" i="20"/>
  <c r="A165" i="20" s="1"/>
  <c r="P154" i="20"/>
  <c r="A154" i="20" s="1"/>
  <c r="R97" i="20"/>
  <c r="C97" i="20" s="1"/>
  <c r="S45" i="20"/>
  <c r="D45" i="20" s="1"/>
  <c r="S50" i="20"/>
  <c r="D50" i="20" s="1"/>
  <c r="S151" i="20"/>
  <c r="D151" i="20" s="1"/>
  <c r="S20" i="20"/>
  <c r="D20" i="20" s="1"/>
  <c r="S64" i="20"/>
  <c r="D64" i="20" s="1"/>
  <c r="Q184" i="20"/>
  <c r="B184" i="20" s="1"/>
  <c r="P115" i="20"/>
  <c r="A115" i="20" s="1"/>
  <c r="P163" i="20"/>
  <c r="A163" i="20" s="1"/>
  <c r="P77" i="20"/>
  <c r="A77" i="20" s="1"/>
  <c r="R120" i="20"/>
  <c r="C120" i="20" s="1"/>
  <c r="R113" i="20"/>
  <c r="C113" i="20" s="1"/>
  <c r="R107" i="20"/>
  <c r="C107" i="20" s="1"/>
  <c r="P184" i="20"/>
  <c r="A184" i="20" s="1"/>
  <c r="S111" i="20"/>
  <c r="D111" i="20" s="1"/>
  <c r="P105" i="20"/>
  <c r="A105" i="20" s="1"/>
  <c r="S102" i="20"/>
  <c r="D102" i="20" s="1"/>
  <c r="P149" i="20"/>
  <c r="A149" i="20" s="1"/>
  <c r="P147" i="20"/>
  <c r="A147" i="20" s="1"/>
  <c r="R110" i="20"/>
  <c r="C110" i="20" s="1"/>
  <c r="S107" i="20"/>
  <c r="D107" i="20" s="1"/>
  <c r="Q100" i="20"/>
  <c r="B100" i="20" s="1"/>
  <c r="Q59" i="20"/>
  <c r="B59" i="20" s="1"/>
  <c r="Q83" i="20"/>
  <c r="B83" i="20" s="1"/>
  <c r="S181" i="20"/>
  <c r="D181" i="20" s="1"/>
  <c r="Q67" i="20"/>
  <c r="B67" i="20" s="1"/>
  <c r="R161" i="20"/>
  <c r="C161" i="20" s="1"/>
  <c r="S69" i="20"/>
  <c r="D69" i="20" s="1"/>
  <c r="P116" i="20"/>
  <c r="A116" i="20" s="1"/>
  <c r="S83" i="20"/>
  <c r="D83" i="20" s="1"/>
  <c r="S157" i="20"/>
  <c r="D157" i="20" s="1"/>
  <c r="P119" i="20"/>
  <c r="A119" i="20" s="1"/>
  <c r="Q30" i="20"/>
  <c r="B30" i="20" s="1"/>
  <c r="Q20" i="20"/>
  <c r="B20" i="20" s="1"/>
  <c r="R149" i="20"/>
  <c r="C149" i="20" s="1"/>
  <c r="R21" i="20"/>
  <c r="C21" i="20" s="1"/>
  <c r="P60" i="20"/>
  <c r="A60" i="20" s="1"/>
  <c r="P129" i="20"/>
  <c r="A129" i="20" s="1"/>
  <c r="S141" i="20"/>
  <c r="D141" i="20" s="1"/>
  <c r="P118" i="20"/>
  <c r="A118" i="20" s="1"/>
  <c r="R168" i="20"/>
  <c r="C168" i="20" s="1"/>
  <c r="Q163" i="20"/>
  <c r="B163" i="20" s="1"/>
  <c r="R143" i="20"/>
  <c r="C143" i="20" s="1"/>
  <c r="Q161" i="20"/>
  <c r="B161" i="20" s="1"/>
  <c r="P99" i="20"/>
  <c r="A99" i="20" s="1"/>
  <c r="R129" i="20"/>
  <c r="C129" i="20" s="1"/>
  <c r="Q28" i="20"/>
  <c r="B28" i="20" s="1"/>
  <c r="R96" i="20"/>
  <c r="C96" i="20" s="1"/>
  <c r="Q56" i="20"/>
  <c r="B56" i="20" s="1"/>
  <c r="R17" i="20"/>
  <c r="C17" i="20" s="1"/>
  <c r="P131" i="20"/>
  <c r="A131" i="20" s="1"/>
  <c r="Q89" i="20"/>
  <c r="B89" i="20" s="1"/>
  <c r="R151" i="20"/>
  <c r="C151" i="20" s="1"/>
  <c r="R133" i="20"/>
  <c r="C133" i="20" s="1"/>
  <c r="Q51" i="20"/>
  <c r="B51" i="20" s="1"/>
  <c r="Q164" i="20"/>
  <c r="B164" i="20" s="1"/>
  <c r="P146" i="20"/>
  <c r="A146" i="20" s="1"/>
  <c r="S148" i="20"/>
  <c r="D148" i="20" s="1"/>
  <c r="P130" i="20"/>
  <c r="A130" i="20" s="1"/>
  <c r="P123" i="20"/>
  <c r="A123" i="20" s="1"/>
  <c r="R135" i="20"/>
  <c r="C135" i="20" s="1"/>
  <c r="R90" i="20"/>
  <c r="C90" i="20" s="1"/>
  <c r="S17" i="20"/>
  <c r="D17" i="20" s="1"/>
  <c r="S164" i="20"/>
  <c r="D164" i="20" s="1"/>
  <c r="Q16" i="20"/>
  <c r="B16" i="20" s="1"/>
  <c r="S182" i="20"/>
  <c r="D182" i="20" s="1"/>
  <c r="S163" i="20"/>
  <c r="D163" i="20" s="1"/>
  <c r="R150" i="20"/>
  <c r="C150" i="20" s="1"/>
  <c r="P16" i="20"/>
  <c r="A16" i="20" s="1"/>
  <c r="P44" i="20"/>
  <c r="A44" i="20" s="1"/>
  <c r="R146" i="20"/>
  <c r="C146" i="20" s="1"/>
  <c r="S30" i="20"/>
  <c r="D30" i="20" s="1"/>
  <c r="Q58" i="20"/>
  <c r="B58" i="20" s="1"/>
  <c r="R91" i="20"/>
  <c r="C91" i="20" s="1"/>
  <c r="P67" i="20"/>
  <c r="A67" i="20" s="1"/>
  <c r="Q152" i="20"/>
  <c r="B152" i="20" s="1"/>
  <c r="Q45" i="20"/>
  <c r="B45" i="20" s="1"/>
  <c r="S93" i="20"/>
  <c r="D93" i="20" s="1"/>
  <c r="S106" i="20"/>
  <c r="D106" i="20" s="1"/>
  <c r="R145" i="20"/>
  <c r="C145" i="20" s="1"/>
  <c r="R183" i="20"/>
  <c r="C183" i="20" s="1"/>
  <c r="Q66" i="20"/>
  <c r="B66" i="20" s="1"/>
  <c r="P56" i="20"/>
  <c r="A56" i="20" s="1"/>
  <c r="R76" i="20"/>
  <c r="C76" i="20" s="1"/>
  <c r="P151" i="20"/>
  <c r="A151" i="20" s="1"/>
  <c r="R165" i="20"/>
  <c r="C165" i="20" s="1"/>
  <c r="Q68" i="20"/>
  <c r="B68" i="20" s="1"/>
  <c r="R111" i="20"/>
  <c r="C111" i="20" s="1"/>
  <c r="Q33" i="20"/>
  <c r="B33" i="20" s="1"/>
  <c r="Q187" i="20"/>
  <c r="B187" i="20" s="1"/>
  <c r="R53" i="20"/>
  <c r="C53" i="20" s="1"/>
  <c r="Q183" i="20"/>
  <c r="B183" i="20" s="1"/>
  <c r="Q129" i="20"/>
  <c r="B129" i="20" s="1"/>
  <c r="S116" i="20"/>
  <c r="D116" i="20" s="1"/>
  <c r="Q65" i="20"/>
  <c r="B65" i="20" s="1"/>
  <c r="R142" i="20"/>
  <c r="C142" i="20" s="1"/>
  <c r="Q35" i="20"/>
  <c r="B35" i="20" s="1"/>
  <c r="P47" i="20"/>
  <c r="A47" i="20" s="1"/>
  <c r="S92" i="20"/>
  <c r="D92" i="20" s="1"/>
  <c r="R24" i="20"/>
  <c r="C24" i="20" s="1"/>
  <c r="R95" i="20"/>
  <c r="C95" i="20" s="1"/>
  <c r="Q55" i="20"/>
  <c r="B55" i="20" s="1"/>
  <c r="S77" i="20"/>
  <c r="D77" i="20" s="1"/>
  <c r="Q147" i="20"/>
  <c r="B147" i="20" s="1"/>
  <c r="S179" i="20"/>
  <c r="D179" i="20" s="1"/>
  <c r="Q141" i="20"/>
  <c r="B141" i="20" s="1"/>
  <c r="S159" i="20"/>
  <c r="D159" i="20" s="1"/>
  <c r="Q41" i="20"/>
  <c r="B41" i="20" s="1"/>
  <c r="S145" i="20"/>
  <c r="D145" i="20" s="1"/>
  <c r="P48" i="20"/>
  <c r="A48" i="20" s="1"/>
  <c r="S178" i="20"/>
  <c r="D178" i="20" s="1"/>
  <c r="R176" i="20"/>
  <c r="C176" i="20" s="1"/>
  <c r="S94" i="20"/>
  <c r="D94" i="20" s="1"/>
  <c r="Q117" i="20"/>
  <c r="B117" i="20" s="1"/>
  <c r="P55" i="20"/>
  <c r="A55" i="20" s="1"/>
  <c r="Q107" i="20"/>
  <c r="B107" i="20" s="1"/>
  <c r="R170" i="20"/>
  <c r="C170" i="20" s="1"/>
  <c r="S110" i="20"/>
  <c r="D110" i="20" s="1"/>
  <c r="R174" i="20"/>
  <c r="C174" i="20" s="1"/>
  <c r="P179" i="20"/>
  <c r="A179" i="20" s="1"/>
  <c r="R162" i="20"/>
  <c r="C162" i="20" s="1"/>
  <c r="P29" i="20"/>
  <c r="A29" i="20" s="1"/>
  <c r="P83" i="20"/>
  <c r="A83" i="20" s="1"/>
  <c r="R163" i="20"/>
  <c r="C163" i="20" s="1"/>
  <c r="S66" i="20"/>
  <c r="D66" i="20" s="1"/>
  <c r="S142" i="20"/>
  <c r="D142" i="20" s="1"/>
  <c r="P88" i="20"/>
  <c r="A88" i="20" s="1"/>
  <c r="P65" i="20"/>
  <c r="A65" i="20" s="1"/>
  <c r="S114" i="20"/>
  <c r="D114" i="20" s="1"/>
  <c r="R64" i="20"/>
  <c r="C64" i="20" s="1"/>
  <c r="S138" i="20"/>
  <c r="D138" i="20" s="1"/>
  <c r="Q130" i="20"/>
  <c r="B130" i="20" s="1"/>
  <c r="Q135" i="20"/>
  <c r="B135" i="20" s="1"/>
  <c r="R178" i="20"/>
  <c r="C178" i="20" s="1"/>
  <c r="Q63" i="20"/>
  <c r="B63" i="20" s="1"/>
  <c r="P43" i="20"/>
  <c r="A43" i="20" s="1"/>
  <c r="R109" i="20"/>
  <c r="C109" i="20" s="1"/>
  <c r="R55" i="20"/>
  <c r="C55" i="20" s="1"/>
  <c r="S127" i="20"/>
  <c r="D127" i="20" s="1"/>
  <c r="Q134" i="20"/>
  <c r="B134" i="20" s="1"/>
  <c r="Q11" i="20"/>
  <c r="B11" i="20" s="1"/>
  <c r="S84" i="20"/>
  <c r="D84" i="20" s="1"/>
  <c r="Q143" i="20"/>
  <c r="B143" i="20" s="1"/>
  <c r="Q124" i="20"/>
  <c r="B124" i="20" s="1"/>
  <c r="Q53" i="20"/>
  <c r="B53" i="20" s="1"/>
  <c r="R156" i="20"/>
  <c r="C156" i="20" s="1"/>
  <c r="P25" i="20"/>
  <c r="A25" i="20" s="1"/>
  <c r="S23" i="20"/>
  <c r="D23" i="20" s="1"/>
  <c r="P171" i="20"/>
  <c r="A171" i="20" s="1"/>
  <c r="Q154" i="20"/>
  <c r="B154" i="20" s="1"/>
  <c r="S42" i="20"/>
  <c r="D42" i="20" s="1"/>
  <c r="P6" i="20"/>
  <c r="A6" i="20" s="1"/>
  <c r="S35" i="20"/>
  <c r="D35" i="20" s="1"/>
  <c r="Q84" i="20"/>
  <c r="B84" i="20" s="1"/>
  <c r="Q21" i="20"/>
  <c r="B21" i="20" s="1"/>
  <c r="P69" i="20"/>
  <c r="A69" i="20" s="1"/>
  <c r="R106" i="20"/>
  <c r="C106" i="20" s="1"/>
  <c r="S56" i="20"/>
  <c r="D56" i="20" s="1"/>
  <c r="P173" i="20"/>
  <c r="A173" i="20" s="1"/>
  <c r="S33" i="20"/>
  <c r="D33" i="20" s="1"/>
  <c r="Q181" i="20"/>
  <c r="B181" i="20" s="1"/>
  <c r="R27" i="20"/>
  <c r="C27" i="20" s="1"/>
  <c r="R12" i="20"/>
  <c r="C12" i="20" s="1"/>
  <c r="Q109" i="20"/>
  <c r="B109" i="20" s="1"/>
  <c r="R94" i="20"/>
  <c r="C94" i="20" s="1"/>
  <c r="S125" i="20"/>
  <c r="D125" i="20" s="1"/>
  <c r="R33" i="20"/>
  <c r="C33" i="20" s="1"/>
  <c r="P101" i="20"/>
  <c r="A101" i="20" s="1"/>
  <c r="Q156" i="20"/>
  <c r="B156" i="20" s="1"/>
  <c r="R127" i="20"/>
  <c r="C127" i="20" s="1"/>
  <c r="S118" i="20"/>
  <c r="D118" i="20" s="1"/>
  <c r="Q101" i="20"/>
  <c r="B101" i="20" s="1"/>
  <c r="P122" i="20"/>
  <c r="A122" i="20" s="1"/>
  <c r="R181" i="20"/>
  <c r="C181" i="20" s="1"/>
  <c r="S119" i="20"/>
  <c r="D119" i="20" s="1"/>
  <c r="P102" i="20"/>
  <c r="A102" i="20" s="1"/>
  <c r="S19" i="20"/>
  <c r="D19" i="20" s="1"/>
  <c r="R89" i="20"/>
  <c r="C89" i="20" s="1"/>
  <c r="R118" i="20"/>
  <c r="C118" i="20" s="1"/>
  <c r="S187" i="20"/>
  <c r="D187" i="20" s="1"/>
  <c r="P155" i="20"/>
  <c r="A155" i="20" s="1"/>
  <c r="P125" i="20"/>
  <c r="A125" i="20" s="1"/>
  <c r="R114" i="20"/>
  <c r="C114" i="20" s="1"/>
  <c r="S63" i="20"/>
  <c r="D63" i="20" s="1"/>
  <c r="P145" i="20"/>
  <c r="A145" i="20" s="1"/>
  <c r="S29" i="20"/>
  <c r="D29" i="20" s="1"/>
  <c r="Q32" i="20"/>
  <c r="B32" i="20" s="1"/>
  <c r="R67" i="20"/>
  <c r="C67" i="20" s="1"/>
  <c r="S14" i="20"/>
  <c r="D14" i="20" s="1"/>
  <c r="R179" i="20"/>
  <c r="C179" i="20" s="1"/>
  <c r="Q185" i="20"/>
  <c r="B185" i="20" s="1"/>
  <c r="Q75" i="20"/>
  <c r="B75" i="20" s="1"/>
  <c r="P37" i="20"/>
  <c r="A37" i="20" s="1"/>
  <c r="Q12" i="20"/>
  <c r="B12" i="20" s="1"/>
  <c r="S186" i="20"/>
  <c r="D186" i="20" s="1"/>
  <c r="Q80" i="20"/>
  <c r="B80" i="20" s="1"/>
  <c r="P63" i="20"/>
  <c r="A63" i="20" s="1"/>
  <c r="Q173" i="20"/>
  <c r="B173" i="20" s="1"/>
  <c r="Q87" i="20"/>
  <c r="B87" i="20" s="1"/>
  <c r="Q26" i="20"/>
  <c r="B26" i="20" s="1"/>
  <c r="S152" i="20"/>
  <c r="D152" i="20" s="1"/>
  <c r="P137" i="20"/>
  <c r="A137" i="20" s="1"/>
  <c r="Q165" i="20"/>
  <c r="B165" i="20" s="1"/>
  <c r="S61" i="20"/>
  <c r="D61" i="20" s="1"/>
  <c r="S53" i="20"/>
  <c r="D53" i="20" s="1"/>
  <c r="P68" i="20"/>
  <c r="A68" i="20" s="1"/>
  <c r="P12" i="20"/>
  <c r="A12" i="20" s="1"/>
  <c r="R152" i="20"/>
  <c r="C152" i="20" s="1"/>
  <c r="Q86" i="20"/>
  <c r="B86" i="20" s="1"/>
  <c r="S18" i="20"/>
  <c r="D18" i="20" s="1"/>
  <c r="P160" i="20"/>
  <c r="A160" i="20" s="1"/>
  <c r="R56" i="20"/>
  <c r="C56" i="20" s="1"/>
  <c r="S123" i="20"/>
  <c r="D123" i="20" s="1"/>
  <c r="P5" i="20"/>
  <c r="A5" i="20" s="1"/>
  <c r="D5" i="22" s="1"/>
  <c r="Q179" i="20"/>
  <c r="B179" i="20" s="1"/>
  <c r="S100" i="20"/>
  <c r="D100" i="20" s="1"/>
  <c r="Q15" i="20"/>
  <c r="B15" i="20" s="1"/>
  <c r="R93" i="20"/>
  <c r="C93" i="20" s="1"/>
  <c r="S156" i="20"/>
  <c r="D156" i="20" s="1"/>
  <c r="P40" i="20"/>
  <c r="A40" i="20" s="1"/>
  <c r="P185" i="20"/>
  <c r="A185" i="20" s="1"/>
  <c r="P26" i="20"/>
  <c r="A26" i="20" s="1"/>
  <c r="R13" i="20"/>
  <c r="C13" i="20" s="1"/>
  <c r="P158" i="20"/>
  <c r="A158" i="20" s="1"/>
  <c r="Q69" i="20"/>
  <c r="B69" i="20" s="1"/>
  <c r="S44" i="20"/>
  <c r="D44" i="20" s="1"/>
  <c r="Q142" i="20"/>
  <c r="B142" i="20" s="1"/>
  <c r="P18" i="20"/>
  <c r="A18" i="20" s="1"/>
  <c r="S121" i="20"/>
  <c r="D121" i="20" s="1"/>
  <c r="P7" i="20"/>
  <c r="A7" i="20" s="1"/>
  <c r="P134" i="20"/>
  <c r="A134" i="20" s="1"/>
  <c r="P35" i="20"/>
  <c r="A35" i="20" s="1"/>
  <c r="S167" i="20"/>
  <c r="D167" i="20" s="1"/>
  <c r="P13" i="20"/>
  <c r="A13" i="20" s="1"/>
  <c r="R185" i="20"/>
  <c r="C185" i="20" s="1"/>
  <c r="R51" i="20"/>
  <c r="C51" i="20" s="1"/>
  <c r="Q106" i="20"/>
  <c r="B106" i="20" s="1"/>
  <c r="P39" i="20"/>
  <c r="A39" i="20" s="1"/>
  <c r="R59" i="20"/>
  <c r="C59" i="20" s="1"/>
  <c r="P76" i="20"/>
  <c r="A76" i="20" s="1"/>
  <c r="P103" i="20"/>
  <c r="A103" i="20" s="1"/>
  <c r="P46" i="20"/>
  <c r="A46" i="20" s="1"/>
  <c r="Q29" i="20"/>
  <c r="B29" i="20" s="1"/>
  <c r="R136" i="20"/>
  <c r="C136" i="20" s="1"/>
  <c r="S172" i="20"/>
  <c r="D172" i="20" s="1"/>
  <c r="Q148" i="20"/>
  <c r="B148" i="20" s="1"/>
  <c r="Q180" i="20"/>
  <c r="B180" i="20" s="1"/>
  <c r="S122" i="20"/>
  <c r="D122" i="20" s="1"/>
  <c r="P95" i="20"/>
  <c r="A95" i="20" s="1"/>
  <c r="S183" i="20"/>
  <c r="D183" i="20" s="1"/>
  <c r="R20" i="20"/>
  <c r="C20" i="20" s="1"/>
  <c r="P52" i="20"/>
  <c r="A52" i="20" s="1"/>
  <c r="P79" i="20"/>
  <c r="A79" i="20" s="1"/>
  <c r="Q10" i="20"/>
  <c r="B10" i="20" s="1"/>
  <c r="S39" i="20"/>
  <c r="D39" i="20" s="1"/>
  <c r="S150" i="20"/>
  <c r="D150" i="20" s="1"/>
  <c r="P84" i="20"/>
  <c r="A84" i="20" s="1"/>
  <c r="Q175" i="20"/>
  <c r="B175" i="20" s="1"/>
  <c r="S71" i="20"/>
  <c r="D71" i="20" s="1"/>
  <c r="S185" i="20"/>
  <c r="D185" i="20" s="1"/>
  <c r="Q49" i="20"/>
  <c r="B49" i="20" s="1"/>
  <c r="P100" i="20"/>
  <c r="A100" i="20" s="1"/>
  <c r="S40" i="20"/>
  <c r="D40" i="20" s="1"/>
  <c r="S98" i="20"/>
  <c r="D98" i="20" s="1"/>
  <c r="S136" i="20"/>
  <c r="D136" i="20" s="1"/>
  <c r="R8" i="20"/>
  <c r="C8" i="20" s="1"/>
  <c r="S131" i="20"/>
  <c r="D131" i="20" s="1"/>
  <c r="P85" i="20"/>
  <c r="A85" i="20" s="1"/>
  <c r="S161" i="20"/>
  <c r="D161" i="20" s="1"/>
  <c r="P117" i="20"/>
  <c r="A117" i="20" s="1"/>
  <c r="Q150" i="20"/>
  <c r="B150" i="20" s="1"/>
  <c r="P64" i="20"/>
  <c r="A64" i="20" s="1"/>
  <c r="R26" i="20"/>
  <c r="C26" i="20" s="1"/>
  <c r="P139" i="20"/>
  <c r="A139" i="20" s="1"/>
  <c r="S180" i="20"/>
  <c r="D180" i="20" s="1"/>
  <c r="P148" i="20"/>
  <c r="A148" i="20" s="1"/>
  <c r="Q93" i="20"/>
  <c r="B93" i="20" s="1"/>
  <c r="Q119" i="20"/>
  <c r="B119" i="20" s="1"/>
  <c r="Q108" i="20"/>
  <c r="B108" i="20" s="1"/>
  <c r="Q139" i="20"/>
  <c r="B139" i="20" s="1"/>
  <c r="S169" i="20"/>
  <c r="D169" i="20" s="1"/>
  <c r="P106" i="20"/>
  <c r="A106" i="20" s="1"/>
  <c r="P162" i="20"/>
  <c r="A162" i="20" s="1"/>
  <c r="Q172" i="20"/>
  <c r="B172" i="20" s="1"/>
  <c r="Q155" i="20"/>
  <c r="B155" i="20" s="1"/>
  <c r="R66" i="20"/>
  <c r="C66" i="20" s="1"/>
  <c r="Q140" i="20"/>
  <c r="B140" i="20" s="1"/>
  <c r="P92" i="20"/>
  <c r="A92" i="20" s="1"/>
  <c r="R166" i="20"/>
  <c r="C166" i="20" s="1"/>
  <c r="P86" i="20"/>
  <c r="A86" i="20" s="1"/>
  <c r="R30" i="20"/>
  <c r="C30" i="20" s="1"/>
  <c r="P138" i="20"/>
  <c r="A138" i="20" s="1"/>
  <c r="R25" i="20"/>
  <c r="C25" i="20" s="1"/>
  <c r="R83" i="20"/>
  <c r="C83" i="20" s="1"/>
  <c r="S177" i="20"/>
  <c r="D177" i="20" s="1"/>
  <c r="Q122" i="20"/>
  <c r="B122" i="20" s="1"/>
  <c r="S51" i="20"/>
  <c r="D51" i="20" s="1"/>
  <c r="R72" i="20"/>
  <c r="C72" i="20" s="1"/>
  <c r="Q95" i="20"/>
  <c r="B95" i="20" s="1"/>
  <c r="P150" i="20"/>
  <c r="A150" i="20" s="1"/>
  <c r="P157" i="20"/>
  <c r="A157" i="20" s="1"/>
  <c r="S78" i="20"/>
  <c r="D78" i="20" s="1"/>
  <c r="S117" i="20"/>
  <c r="D117" i="20" s="1"/>
  <c r="R37" i="20"/>
  <c r="C37" i="20" s="1"/>
  <c r="P10" i="20"/>
  <c r="A10" i="20" s="1"/>
  <c r="S88" i="20"/>
  <c r="D88" i="20" s="1"/>
  <c r="S176" i="20"/>
  <c r="D176" i="20" s="1"/>
  <c r="R122" i="20"/>
  <c r="C122" i="20" s="1"/>
  <c r="S55" i="20"/>
  <c r="D55" i="20" s="1"/>
  <c r="Q88" i="20"/>
  <c r="B88" i="20" s="1"/>
  <c r="P133" i="20"/>
  <c r="A133" i="20" s="1"/>
  <c r="Q25" i="20"/>
  <c r="B25" i="20" s="1"/>
  <c r="R172" i="20"/>
  <c r="C172" i="20" s="1"/>
  <c r="D4" i="22"/>
  <c r="E4" i="22"/>
  <c r="Q137" i="20"/>
  <c r="B137" i="20" s="1"/>
  <c r="P38" i="20"/>
  <c r="A38" i="20" s="1"/>
  <c r="Q174" i="20"/>
  <c r="B174" i="20" s="1"/>
  <c r="Q176" i="20"/>
  <c r="B176" i="20" s="1"/>
  <c r="Q127" i="20"/>
  <c r="B127" i="20" s="1"/>
  <c r="P78" i="20"/>
  <c r="A78" i="20" s="1"/>
  <c r="S67" i="20"/>
  <c r="D67" i="20" s="1"/>
  <c r="R52" i="20"/>
  <c r="C52" i="20" s="1"/>
  <c r="Q22" i="20"/>
  <c r="B22" i="20" s="1"/>
  <c r="Q113" i="20"/>
  <c r="B113" i="20" s="1"/>
  <c r="Q34" i="20"/>
  <c r="B34" i="20" s="1"/>
  <c r="Q79" i="20"/>
  <c r="B79" i="20" s="1"/>
  <c r="R141" i="20"/>
  <c r="C141" i="20" s="1"/>
  <c r="S57" i="20"/>
  <c r="D57" i="20" s="1"/>
  <c r="Q133" i="20"/>
  <c r="B133" i="20" s="1"/>
  <c r="S15" i="20"/>
  <c r="D15" i="20" s="1"/>
  <c r="Q23" i="20"/>
  <c r="B23" i="20" s="1"/>
  <c r="Q132" i="20"/>
  <c r="B132" i="20" s="1"/>
  <c r="R71" i="20"/>
  <c r="C71" i="20" s="1"/>
  <c r="S87" i="20"/>
  <c r="D87" i="20" s="1"/>
  <c r="Q114" i="20"/>
  <c r="B114" i="20" s="1"/>
  <c r="Q39" i="20"/>
  <c r="B39" i="20" s="1"/>
  <c r="S133" i="20"/>
  <c r="D133" i="20" s="1"/>
  <c r="R22" i="20"/>
  <c r="C22" i="20" s="1"/>
  <c r="S76" i="20"/>
  <c r="D76" i="20" s="1"/>
  <c r="P110" i="20"/>
  <c r="A110" i="20" s="1"/>
  <c r="R155" i="20"/>
  <c r="C155" i="20" s="1"/>
  <c r="R105" i="20"/>
  <c r="C105" i="20" s="1"/>
  <c r="S48" i="20"/>
  <c r="D48" i="20" s="1"/>
  <c r="Q178" i="20"/>
  <c r="B178" i="20" s="1"/>
  <c r="R69" i="20"/>
  <c r="C69" i="20" s="1"/>
  <c r="R112" i="20"/>
  <c r="C112" i="20" s="1"/>
  <c r="Q14" i="20"/>
  <c r="B14" i="20" s="1"/>
  <c r="Q40" i="20"/>
  <c r="B40" i="20" s="1"/>
  <c r="P14" i="20"/>
  <c r="A14" i="20" s="1"/>
  <c r="P72" i="20"/>
  <c r="A72" i="20" s="1"/>
  <c r="R78" i="20"/>
  <c r="C78" i="20" s="1"/>
  <c r="P127" i="20"/>
  <c r="A127" i="20" s="1"/>
  <c r="S34" i="20"/>
  <c r="D34" i="20" s="1"/>
  <c r="Q103" i="20"/>
  <c r="B103" i="20" s="1"/>
  <c r="R86" i="20"/>
  <c r="C86" i="20" s="1"/>
  <c r="S130" i="20"/>
  <c r="D130" i="20" s="1"/>
  <c r="R39" i="20"/>
  <c r="C39" i="20" s="1"/>
  <c r="S49" i="20"/>
  <c r="D49" i="20" s="1"/>
  <c r="S140" i="20"/>
  <c r="D140" i="20" s="1"/>
  <c r="Q18" i="20"/>
  <c r="B18" i="20" s="1"/>
  <c r="S60" i="20"/>
  <c r="D60" i="20" s="1"/>
  <c r="P109" i="20"/>
  <c r="A109" i="20" s="1"/>
  <c r="S149" i="20"/>
  <c r="D149" i="20" s="1"/>
  <c r="Q13" i="20"/>
  <c r="B13" i="20" s="1"/>
  <c r="Q24" i="20"/>
  <c r="B24" i="20" s="1"/>
  <c r="P62" i="20"/>
  <c r="A62" i="20" s="1"/>
  <c r="S24" i="20"/>
  <c r="D24" i="20" s="1"/>
  <c r="P183" i="20"/>
  <c r="A183" i="20" s="1"/>
  <c r="R137" i="20"/>
  <c r="C137" i="20" s="1"/>
  <c r="P181" i="20"/>
  <c r="A181" i="20" s="1"/>
  <c r="R28" i="20"/>
  <c r="C28" i="20" s="1"/>
  <c r="Q36" i="20"/>
  <c r="B36" i="20" s="1"/>
  <c r="P107" i="20"/>
  <c r="A107" i="20" s="1"/>
  <c r="P80" i="20"/>
  <c r="A80" i="20" s="1"/>
  <c r="R117" i="20"/>
  <c r="C117" i="20" s="1"/>
  <c r="S79" i="20"/>
  <c r="D79" i="20" s="1"/>
  <c r="Q182" i="20"/>
  <c r="B182" i="20" s="1"/>
  <c r="Q71" i="20"/>
  <c r="B71" i="20" s="1"/>
  <c r="R40" i="20"/>
  <c r="C40" i="20" s="1"/>
  <c r="R184" i="20"/>
  <c r="C184" i="20" s="1"/>
  <c r="S99" i="20"/>
  <c r="D99" i="20" s="1"/>
  <c r="Q138" i="20"/>
  <c r="B138" i="20" s="1"/>
  <c r="Q126" i="20"/>
  <c r="B126" i="20" s="1"/>
  <c r="P33" i="20"/>
  <c r="A33" i="20" s="1"/>
  <c r="P91" i="20"/>
  <c r="A91" i="20" s="1"/>
  <c r="R125" i="20"/>
  <c r="C125" i="20" s="1"/>
  <c r="S21" i="20"/>
  <c r="D21" i="20" s="1"/>
  <c r="P111" i="20"/>
  <c r="A111" i="20" s="1"/>
  <c r="R61" i="20"/>
  <c r="C61" i="20" s="1"/>
  <c r="S162" i="20"/>
  <c r="D162" i="20" s="1"/>
  <c r="Q54" i="20"/>
  <c r="B54" i="20" s="1"/>
  <c r="Q105" i="20"/>
  <c r="B105" i="20" s="1"/>
  <c r="R157" i="20"/>
  <c r="C157" i="20" s="1"/>
  <c r="Q169" i="20"/>
  <c r="B169" i="20" s="1"/>
  <c r="S165" i="20"/>
  <c r="D165" i="20" s="1"/>
  <c r="P90" i="20"/>
  <c r="A90" i="20" s="1"/>
  <c r="R132" i="20"/>
  <c r="C132" i="20" s="1"/>
  <c r="R130" i="20"/>
  <c r="C130" i="20" s="1"/>
  <c r="Q57" i="20"/>
  <c r="B57" i="20" s="1"/>
  <c r="S65" i="20"/>
  <c r="D65" i="20" s="1"/>
  <c r="Q166" i="20"/>
  <c r="B166" i="20" s="1"/>
  <c r="R36" i="20"/>
  <c r="C36" i="20" s="1"/>
  <c r="S8" i="20"/>
  <c r="D8" i="20" s="1"/>
  <c r="Q131" i="20"/>
  <c r="B131" i="20" s="1"/>
  <c r="S41" i="20"/>
  <c r="D41" i="20" s="1"/>
  <c r="Q60" i="20"/>
  <c r="B60" i="20" s="1"/>
  <c r="S175" i="20"/>
  <c r="D175" i="20" s="1"/>
  <c r="R134" i="20"/>
  <c r="C134" i="20" s="1"/>
  <c r="Q145" i="20"/>
  <c r="B145" i="20" s="1"/>
  <c r="S72" i="20"/>
  <c r="D72" i="20" s="1"/>
  <c r="P174" i="20"/>
  <c r="A174" i="20" s="1"/>
  <c r="Q61" i="20"/>
  <c r="B61" i="20" s="1"/>
  <c r="P126" i="20"/>
  <c r="A126" i="20" s="1"/>
  <c r="R140" i="20"/>
  <c r="C140" i="20" s="1"/>
  <c r="Q70" i="20"/>
  <c r="B70" i="20" s="1"/>
  <c r="P167" i="20"/>
  <c r="A167" i="20" s="1"/>
  <c r="P49" i="20"/>
  <c r="A49" i="20" s="1"/>
  <c r="S104" i="20"/>
  <c r="D104" i="20" s="1"/>
  <c r="Q112" i="20"/>
  <c r="B112" i="20" s="1"/>
  <c r="S105" i="20"/>
  <c r="D105" i="20" s="1"/>
  <c r="P164" i="20"/>
  <c r="A164" i="20" s="1"/>
  <c r="P144" i="20"/>
  <c r="A144" i="20" s="1"/>
  <c r="R173" i="20"/>
  <c r="C173" i="20" s="1"/>
  <c r="S112" i="20"/>
  <c r="D112" i="20" s="1"/>
  <c r="R34" i="20"/>
  <c r="C34" i="20" s="1"/>
  <c r="P23" i="20"/>
  <c r="A23" i="20" s="1"/>
  <c r="R38" i="20"/>
  <c r="C38" i="20" s="1"/>
  <c r="R5" i="20"/>
  <c r="C5" i="20" s="1"/>
  <c r="I19" i="22" s="1"/>
  <c r="P166" i="20"/>
  <c r="A166" i="20" s="1"/>
  <c r="Q149" i="20"/>
  <c r="B149" i="20" s="1"/>
  <c r="P20" i="20"/>
  <c r="A20" i="20" s="1"/>
  <c r="Q72" i="20"/>
  <c r="B72" i="20" s="1"/>
  <c r="Q162" i="20"/>
  <c r="B162" i="20" s="1"/>
  <c r="R88" i="20"/>
  <c r="C88" i="20" s="1"/>
  <c r="Q121" i="20"/>
  <c r="B121" i="20" s="1"/>
  <c r="S73" i="20"/>
  <c r="D73" i="20" s="1"/>
  <c r="P170" i="20"/>
  <c r="A170" i="20" s="1"/>
  <c r="S146" i="20"/>
  <c r="D146" i="20" s="1"/>
  <c r="Q91" i="20"/>
  <c r="B91" i="20" s="1"/>
  <c r="R138" i="20"/>
  <c r="C138" i="20" s="1"/>
  <c r="P54" i="20"/>
  <c r="A54" i="20" s="1"/>
  <c r="R32" i="20"/>
  <c r="C32" i="20" s="1"/>
  <c r="P24" i="20"/>
  <c r="A24" i="20" s="1"/>
  <c r="R63" i="20"/>
  <c r="C63" i="20" s="1"/>
  <c r="R15" i="20"/>
  <c r="C15" i="20" s="1"/>
  <c r="Q43" i="20"/>
  <c r="B43" i="20" s="1"/>
  <c r="R153" i="20"/>
  <c r="C153" i="20" s="1"/>
  <c r="R177" i="20"/>
  <c r="C177" i="20" s="1"/>
  <c r="S126" i="20"/>
  <c r="D126" i="20" s="1"/>
  <c r="P28" i="20"/>
  <c r="A28" i="20" s="1"/>
  <c r="R11" i="20"/>
  <c r="C11" i="20" s="1"/>
  <c r="R73" i="20"/>
  <c r="C73" i="20" s="1"/>
  <c r="Q92" i="20"/>
  <c r="B92" i="20" s="1"/>
  <c r="P177" i="20"/>
  <c r="A177" i="20" s="1"/>
  <c r="P53" i="20"/>
  <c r="A53" i="20" s="1"/>
  <c r="S147" i="20"/>
  <c r="D147" i="20" s="1"/>
  <c r="S81" i="20"/>
  <c r="D81" i="20" s="1"/>
  <c r="Q38" i="20"/>
  <c r="B38" i="20" s="1"/>
  <c r="Q110" i="20"/>
  <c r="B110" i="20" s="1"/>
  <c r="R144" i="20"/>
  <c r="C144" i="20" s="1"/>
  <c r="R115" i="20"/>
  <c r="C115" i="20" s="1"/>
  <c r="Q73" i="20"/>
  <c r="B73" i="20" s="1"/>
  <c r="R48" i="20"/>
  <c r="C48" i="20" s="1"/>
  <c r="Q74" i="20"/>
  <c r="B74" i="20" s="1"/>
  <c r="R65" i="20"/>
  <c r="C65" i="20" s="1"/>
  <c r="R123" i="20"/>
  <c r="C123" i="20" s="1"/>
  <c r="S168" i="20"/>
  <c r="D168" i="20" s="1"/>
  <c r="P61" i="20"/>
  <c r="A61" i="20" s="1"/>
  <c r="S139" i="20"/>
  <c r="D139" i="20" s="1"/>
  <c r="S38" i="20"/>
  <c r="D38" i="20" s="1"/>
  <c r="S68" i="20"/>
  <c r="D68" i="20" s="1"/>
  <c r="R160" i="20"/>
  <c r="C160" i="20" s="1"/>
  <c r="Q31" i="20"/>
  <c r="B31" i="20" s="1"/>
  <c r="P74" i="20"/>
  <c r="A74" i="20" s="1"/>
  <c r="R62" i="20"/>
  <c r="C62" i="20" s="1"/>
  <c r="P45" i="20"/>
  <c r="A45" i="20" s="1"/>
  <c r="R126" i="20"/>
  <c r="C126" i="20" s="1"/>
  <c r="S155" i="20"/>
  <c r="D155" i="20" s="1"/>
  <c r="R148" i="20"/>
  <c r="C148" i="20" s="1"/>
  <c r="Q94" i="20"/>
  <c r="B94" i="20" s="1"/>
  <c r="S132" i="20"/>
  <c r="D132" i="20" s="1"/>
  <c r="R108" i="20"/>
  <c r="C108" i="20" s="1"/>
  <c r="Q98" i="20"/>
  <c r="B98" i="20" s="1"/>
  <c r="S96" i="20"/>
  <c r="D96" i="20" s="1"/>
  <c r="R54" i="20"/>
  <c r="C54" i="20" s="1"/>
  <c r="R77" i="20"/>
  <c r="C77" i="20" s="1"/>
  <c r="S124" i="20"/>
  <c r="D124" i="20" s="1"/>
  <c r="P66" i="20"/>
  <c r="A66" i="20" s="1"/>
  <c r="P34" i="20"/>
  <c r="A34" i="20" s="1"/>
  <c r="S97" i="20"/>
  <c r="D97" i="20" s="1"/>
  <c r="R50" i="20"/>
  <c r="C50" i="20" s="1"/>
  <c r="S91" i="20"/>
  <c r="D91" i="20" s="1"/>
  <c r="S7" i="20"/>
  <c r="D7" i="20" s="1"/>
  <c r="Q77" i="20"/>
  <c r="B77" i="20" s="1"/>
  <c r="Q42" i="20"/>
  <c r="B42" i="20" s="1"/>
  <c r="S82" i="20"/>
  <c r="D82" i="20" s="1"/>
  <c r="S62" i="20"/>
  <c r="D62" i="20" s="1"/>
  <c r="S70" i="20"/>
  <c r="D70" i="20" s="1"/>
  <c r="R44" i="20"/>
  <c r="C44" i="20" s="1"/>
  <c r="Q76" i="20"/>
  <c r="B76" i="20" s="1"/>
  <c r="P176" i="20"/>
  <c r="A176" i="20" s="1"/>
  <c r="S37" i="20"/>
  <c r="D37" i="20" s="1"/>
  <c r="Q120" i="20"/>
  <c r="B120" i="20" s="1"/>
  <c r="S90" i="20"/>
  <c r="D90" i="20" s="1"/>
  <c r="P82" i="20"/>
  <c r="A82" i="20" s="1"/>
  <c r="R14" i="20"/>
  <c r="C14" i="20" s="1"/>
  <c r="P112" i="20"/>
  <c r="A112" i="20" s="1"/>
  <c r="S160" i="20"/>
  <c r="D160" i="20" s="1"/>
  <c r="P73" i="20"/>
  <c r="A73" i="20" s="1"/>
  <c r="P8" i="20"/>
  <c r="A8" i="20" s="1"/>
  <c r="Q177" i="20"/>
  <c r="B177" i="20" s="1"/>
  <c r="Q9" i="20"/>
  <c r="B9" i="20" s="1"/>
  <c r="S31" i="20"/>
  <c r="D31" i="20" s="1"/>
  <c r="P153" i="20"/>
  <c r="A153" i="20" s="1"/>
  <c r="Q151" i="20"/>
  <c r="B151" i="20" s="1"/>
  <c r="R74" i="20"/>
  <c r="C74" i="20" s="1"/>
  <c r="P21" i="20"/>
  <c r="A21" i="20" s="1"/>
  <c r="Q102" i="20"/>
  <c r="B102" i="20" s="1"/>
  <c r="R10" i="20"/>
  <c r="C10" i="20" s="1"/>
  <c r="P30" i="20"/>
  <c r="A30" i="20" s="1"/>
  <c r="P59" i="20"/>
  <c r="A59" i="20" s="1"/>
  <c r="S137" i="20"/>
  <c r="D137" i="20" s="1"/>
  <c r="P121" i="20"/>
  <c r="A121" i="20" s="1"/>
  <c r="P57" i="20"/>
  <c r="A57" i="20" s="1"/>
  <c r="Q118" i="20"/>
  <c r="B118" i="20" s="1"/>
  <c r="R46" i="20"/>
  <c r="C46" i="20" s="1"/>
  <c r="R175" i="20"/>
  <c r="C175" i="20" s="1"/>
  <c r="S173" i="20"/>
  <c r="D173" i="20" s="1"/>
  <c r="P75" i="20"/>
  <c r="A75" i="20" s="1"/>
  <c r="R182" i="20"/>
  <c r="C182" i="20" s="1"/>
  <c r="S52" i="20"/>
  <c r="D52" i="20" s="1"/>
  <c r="P9" i="20"/>
  <c r="A9" i="20" s="1"/>
  <c r="Q99" i="20"/>
  <c r="B99" i="20" s="1"/>
  <c r="P161" i="20"/>
  <c r="A161" i="20" s="1"/>
  <c r="R42" i="20"/>
  <c r="C42" i="20" s="1"/>
  <c r="P22" i="20"/>
  <c r="A22" i="20" s="1"/>
  <c r="R70" i="20"/>
  <c r="C70" i="20" s="1"/>
  <c r="R119" i="20"/>
  <c r="C119" i="20" s="1"/>
  <c r="R101" i="20"/>
  <c r="C101" i="20" s="1"/>
  <c r="Q170" i="20"/>
  <c r="B170" i="20" s="1"/>
  <c r="R82" i="20"/>
  <c r="C82" i="20" s="1"/>
  <c r="S13" i="20"/>
  <c r="D13" i="20" s="1"/>
  <c r="Q47" i="20"/>
  <c r="B47" i="20" s="1"/>
  <c r="Q50" i="20"/>
  <c r="B50" i="20" s="1"/>
  <c r="Q153" i="20"/>
  <c r="B153" i="20" s="1"/>
  <c r="S9" i="20"/>
  <c r="D9" i="20" s="1"/>
  <c r="Q46" i="20"/>
  <c r="B46" i="20" s="1"/>
  <c r="Q146" i="20"/>
  <c r="B146" i="20" s="1"/>
  <c r="Q136" i="20"/>
  <c r="B136" i="20" s="1"/>
  <c r="P31" i="20"/>
  <c r="A31" i="20" s="1"/>
  <c r="S28" i="20"/>
  <c r="D28" i="20" s="1"/>
  <c r="P108" i="20"/>
  <c r="A108" i="20" s="1"/>
  <c r="P104" i="20"/>
  <c r="A104" i="20" s="1"/>
  <c r="P136" i="20"/>
  <c r="A136" i="20" s="1"/>
  <c r="R159" i="20"/>
  <c r="C159" i="20" s="1"/>
  <c r="Q90" i="20"/>
  <c r="B90" i="20" s="1"/>
  <c r="Q48" i="20"/>
  <c r="B48" i="20" s="1"/>
  <c r="P93" i="20"/>
  <c r="A93" i="20" s="1"/>
  <c r="Q64" i="20"/>
  <c r="B64" i="20" s="1"/>
  <c r="S32" i="20"/>
  <c r="D32" i="20" s="1"/>
  <c r="P113" i="20"/>
  <c r="A113" i="20" s="1"/>
  <c r="S43" i="20"/>
  <c r="D43" i="20" s="1"/>
  <c r="P27" i="20"/>
  <c r="A27" i="20" s="1"/>
  <c r="R121" i="20"/>
  <c r="C121" i="20" s="1"/>
  <c r="Q160" i="20"/>
  <c r="B160" i="20" s="1"/>
  <c r="Q78" i="20"/>
  <c r="B78" i="20" s="1"/>
  <c r="S129" i="20"/>
  <c r="D129" i="20" s="1"/>
  <c r="S171" i="20"/>
  <c r="D171" i="20" s="1"/>
  <c r="Q6" i="20"/>
  <c r="B6" i="20" s="1"/>
  <c r="R18" i="20"/>
  <c r="C18" i="20" s="1"/>
  <c r="P32" i="20"/>
  <c r="A32" i="20" s="1"/>
  <c r="S36" i="20"/>
  <c r="D36" i="20" s="1"/>
  <c r="P159" i="20"/>
  <c r="A159" i="20" s="1"/>
  <c r="R47" i="20"/>
  <c r="C47" i="20" s="1"/>
  <c r="S89" i="20"/>
  <c r="D89" i="20" s="1"/>
  <c r="S54" i="20"/>
  <c r="D54" i="20" s="1"/>
  <c r="Q186" i="20"/>
  <c r="B186" i="20" s="1"/>
  <c r="R41" i="20"/>
  <c r="C41" i="20" s="1"/>
  <c r="S103" i="20"/>
  <c r="D103" i="20" s="1"/>
  <c r="P17" i="20"/>
  <c r="A17" i="20" s="1"/>
  <c r="P94" i="20"/>
  <c r="A94" i="20" s="1"/>
  <c r="Q123" i="20"/>
  <c r="B123" i="20" s="1"/>
  <c r="R29" i="20"/>
  <c r="C29" i="20" s="1"/>
  <c r="S46" i="20"/>
  <c r="D46" i="20" s="1"/>
  <c r="R87" i="20"/>
  <c r="C87" i="20" s="1"/>
  <c r="Q158" i="20"/>
  <c r="B158" i="20" s="1"/>
  <c r="R80" i="20"/>
  <c r="C80" i="20" s="1"/>
  <c r="R58" i="20"/>
  <c r="C58" i="20" s="1"/>
  <c r="Q5" i="20"/>
  <c r="B5" i="20" s="1"/>
  <c r="P132" i="20"/>
  <c r="A132" i="20" s="1"/>
  <c r="R171" i="20"/>
  <c r="C171" i="20" s="1"/>
  <c r="R102" i="20"/>
  <c r="C102" i="20" s="1"/>
  <c r="S109" i="20"/>
  <c r="D109" i="20" s="1"/>
  <c r="S101" i="20"/>
  <c r="D101" i="20" s="1"/>
  <c r="Q96" i="20"/>
  <c r="B96" i="20" s="1"/>
  <c r="P143" i="20"/>
  <c r="A143" i="20" s="1"/>
  <c r="R187" i="20"/>
  <c r="C187" i="20" s="1"/>
  <c r="Q85" i="20"/>
  <c r="B85" i="20" s="1"/>
  <c r="P97" i="20"/>
  <c r="A97" i="20" s="1"/>
  <c r="Q8" i="20"/>
  <c r="B8" i="20" s="1"/>
  <c r="R19" i="20"/>
  <c r="C19" i="20" s="1"/>
  <c r="R81" i="20"/>
  <c r="C81" i="20" s="1"/>
  <c r="R84" i="20"/>
  <c r="C84" i="20" s="1"/>
  <c r="P19" i="20"/>
  <c r="A19" i="20" s="1"/>
  <c r="S108" i="20"/>
  <c r="D108" i="20" s="1"/>
  <c r="P120" i="20"/>
  <c r="A120" i="20" s="1"/>
  <c r="Q159" i="20"/>
  <c r="B159" i="20" s="1"/>
  <c r="P182" i="20"/>
  <c r="A182" i="20" s="1"/>
  <c r="R186" i="20"/>
  <c r="C186" i="20" s="1"/>
  <c r="Q17" i="20"/>
  <c r="B17" i="20" s="1"/>
  <c r="Q82" i="20"/>
  <c r="B82" i="20" s="1"/>
  <c r="S120" i="20"/>
  <c r="D120" i="20" s="1"/>
  <c r="S134" i="20"/>
  <c r="D134" i="20" s="1"/>
  <c r="S135" i="20"/>
  <c r="D135" i="20" s="1"/>
  <c r="S95" i="20"/>
  <c r="D95" i="20" s="1"/>
  <c r="R116" i="20"/>
  <c r="C116" i="20" s="1"/>
  <c r="R92" i="20"/>
  <c r="C92" i="20" s="1"/>
  <c r="S16" i="20"/>
  <c r="D16" i="20" s="1"/>
  <c r="R169" i="20"/>
  <c r="C169" i="20" s="1"/>
  <c r="S59" i="20"/>
  <c r="D59" i="20" s="1"/>
  <c r="R57" i="20"/>
  <c r="C57" i="20" s="1"/>
  <c r="Q115" i="20"/>
  <c r="B115" i="20" s="1"/>
  <c r="S128" i="20"/>
  <c r="D128" i="20" s="1"/>
  <c r="R60" i="20"/>
  <c r="C60" i="20" s="1"/>
  <c r="Q62" i="20"/>
  <c r="B62" i="20" s="1"/>
  <c r="R158" i="20"/>
  <c r="C158" i="20" s="1"/>
  <c r="P172" i="20"/>
  <c r="A172" i="20" s="1"/>
  <c r="S184" i="20"/>
  <c r="D184" i="20" s="1"/>
  <c r="S158" i="20"/>
  <c r="D158" i="20" s="1"/>
  <c r="R180" i="20"/>
  <c r="C180" i="20" s="1"/>
  <c r="Q44" i="20"/>
  <c r="B44" i="20" s="1"/>
  <c r="S174" i="20"/>
  <c r="D174" i="20" s="1"/>
  <c r="S170" i="20"/>
  <c r="D170" i="20" s="1"/>
  <c r="P140" i="20"/>
  <c r="A140" i="20" s="1"/>
  <c r="P186" i="20"/>
  <c r="A186" i="20" s="1"/>
  <c r="P142" i="20"/>
  <c r="A142" i="20" s="1"/>
  <c r="Q144" i="20"/>
  <c r="B144" i="20" s="1"/>
  <c r="R68" i="20"/>
  <c r="C68" i="20" s="1"/>
  <c r="Q116" i="20"/>
  <c r="B116" i="20" s="1"/>
  <c r="Q157" i="20"/>
  <c r="B157" i="20" s="1"/>
  <c r="R139" i="20"/>
  <c r="C139" i="20" s="1"/>
  <c r="P50" i="20"/>
  <c r="A50" i="20" s="1"/>
  <c r="R131" i="20"/>
  <c r="C131" i="20" s="1"/>
  <c r="P96" i="20"/>
  <c r="A96" i="20" s="1"/>
  <c r="S154" i="20"/>
  <c r="D154" i="20" s="1"/>
  <c r="R154" i="20"/>
  <c r="C154" i="20" s="1"/>
  <c r="S26" i="20"/>
  <c r="D26" i="20" s="1"/>
  <c r="R7" i="20"/>
  <c r="C7" i="20" s="1"/>
  <c r="R147" i="20"/>
  <c r="C147" i="20" s="1"/>
  <c r="Q104" i="20"/>
  <c r="B104" i="20" s="1"/>
  <c r="Q167" i="20"/>
  <c r="B167" i="20" s="1"/>
  <c r="P89" i="20"/>
  <c r="A89" i="20" s="1"/>
  <c r="S153" i="20"/>
  <c r="D153" i="20" s="1"/>
  <c r="P81" i="20"/>
  <c r="A81" i="20" s="1"/>
  <c r="Q27" i="20"/>
  <c r="B27" i="20" s="1"/>
  <c r="P124" i="20"/>
  <c r="A124" i="20" s="1"/>
  <c r="P168" i="20"/>
  <c r="A168" i="20" s="1"/>
  <c r="P180" i="20"/>
  <c r="A180" i="20" s="1"/>
  <c r="P169" i="20"/>
  <c r="A169" i="20" s="1"/>
  <c r="R103" i="20"/>
  <c r="C103" i="20" s="1"/>
  <c r="S143" i="20"/>
  <c r="D143" i="20" s="1"/>
  <c r="R23" i="20"/>
  <c r="C23" i="20" s="1"/>
  <c r="S5" i="20"/>
  <c r="D5" i="20" s="1"/>
  <c r="R164" i="20"/>
  <c r="C164" i="20" s="1"/>
  <c r="R43" i="20"/>
  <c r="C43" i="20" s="1"/>
  <c r="P114" i="20"/>
  <c r="A114" i="20" s="1"/>
  <c r="R124" i="20"/>
  <c r="C124" i="20" s="1"/>
  <c r="S80" i="20"/>
  <c r="D80" i="20" s="1"/>
  <c r="R104" i="20"/>
  <c r="C104" i="20" s="1"/>
  <c r="Q171" i="20"/>
  <c r="B171" i="20" s="1"/>
  <c r="S27" i="20"/>
  <c r="D27" i="20" s="1"/>
  <c r="S25" i="20"/>
  <c r="D25" i="20" s="1"/>
  <c r="S74" i="20"/>
  <c r="D74" i="20" s="1"/>
  <c r="Q168" i="20"/>
  <c r="B168" i="20" s="1"/>
  <c r="P187" i="20"/>
  <c r="A187" i="20" s="1"/>
  <c r="S115" i="20"/>
  <c r="D115" i="20" s="1"/>
  <c r="R79" i="20"/>
  <c r="C79" i="20" s="1"/>
  <c r="S86" i="20"/>
  <c r="D86" i="20" s="1"/>
  <c r="H18" i="22" l="1"/>
  <c r="I18" i="22"/>
  <c r="E7" i="22"/>
  <c r="H13" i="22"/>
  <c r="H24" i="22"/>
  <c r="I21" i="22"/>
  <c r="E6" i="22"/>
  <c r="D22" i="22"/>
  <c r="E11" i="22"/>
  <c r="D17" i="22"/>
  <c r="I9" i="22"/>
  <c r="D8" i="22"/>
  <c r="D25" i="22"/>
  <c r="E12" i="22"/>
  <c r="I5" i="22"/>
  <c r="D11" i="22"/>
  <c r="E18" i="22"/>
  <c r="E10" i="22"/>
  <c r="E8" i="22"/>
  <c r="D24" i="22"/>
  <c r="E17" i="22"/>
  <c r="E21" i="22"/>
  <c r="H25" i="22"/>
  <c r="I24" i="22"/>
  <c r="I13" i="22"/>
  <c r="I4" i="22"/>
  <c r="D16" i="22"/>
  <c r="D18" i="22"/>
  <c r="H17" i="22"/>
  <c r="D7" i="22"/>
  <c r="D12" i="22"/>
  <c r="E5" i="22"/>
  <c r="H8" i="22"/>
  <c r="I8" i="22"/>
  <c r="D6" i="22"/>
  <c r="I17" i="22"/>
  <c r="H11" i="22"/>
  <c r="H12" i="22"/>
  <c r="E16" i="22"/>
  <c r="H4" i="22"/>
  <c r="H21" i="22"/>
  <c r="E22" i="22"/>
  <c r="D21" i="22"/>
  <c r="D23" i="22"/>
  <c r="H20" i="22"/>
  <c r="H16" i="22"/>
  <c r="D13" i="22"/>
  <c r="E9" i="22"/>
  <c r="H7" i="22"/>
  <c r="I7" i="22"/>
  <c r="I12" i="22"/>
  <c r="D19" i="22"/>
  <c r="I11" i="22"/>
  <c r="I6" i="22"/>
  <c r="E19" i="22"/>
  <c r="E24" i="22"/>
  <c r="D20" i="22"/>
  <c r="I22" i="22"/>
  <c r="H23" i="22"/>
  <c r="D9" i="22"/>
  <c r="D10" i="22"/>
  <c r="H10" i="22"/>
  <c r="H6" i="22"/>
  <c r="I10" i="22"/>
  <c r="I16" i="22"/>
  <c r="H19" i="22"/>
  <c r="H9" i="22"/>
  <c r="E25" i="22"/>
  <c r="I20" i="22"/>
  <c r="I25" i="22"/>
  <c r="E23" i="22"/>
  <c r="E20" i="22"/>
  <c r="I23" i="22"/>
  <c r="H22" i="22"/>
  <c r="E13" i="22"/>
  <c r="H5" i="22"/>
</calcChain>
</file>

<file path=xl/sharedStrings.xml><?xml version="1.0" encoding="utf-8"?>
<sst xmlns="http://schemas.openxmlformats.org/spreadsheetml/2006/main" count="1446" uniqueCount="849">
  <si>
    <t>Grupo A</t>
  </si>
  <si>
    <t>Brasil</t>
  </si>
  <si>
    <t>Japón</t>
  </si>
  <si>
    <t>Méjico</t>
  </si>
  <si>
    <t>Italia</t>
  </si>
  <si>
    <t>Pts</t>
  </si>
  <si>
    <t>PJ</t>
  </si>
  <si>
    <t>PG</t>
  </si>
  <si>
    <t>PE</t>
  </si>
  <si>
    <t>PP</t>
  </si>
  <si>
    <t>GF</t>
  </si>
  <si>
    <t>GC</t>
  </si>
  <si>
    <t>Dif</t>
  </si>
  <si>
    <t>Grupo B</t>
  </si>
  <si>
    <t>España</t>
  </si>
  <si>
    <t>Nigeria</t>
  </si>
  <si>
    <t>Estadio Mineirão - Belo Horizonte</t>
  </si>
  <si>
    <t>Estadio Castelão - Fortaleza</t>
  </si>
  <si>
    <t>Estadio Maracaná - Río de Janeiro</t>
  </si>
  <si>
    <t>Estadio Nacional - Brasilia</t>
  </si>
  <si>
    <t>Arena Pernambuco - Recife</t>
  </si>
  <si>
    <t>Arena Fonte Nova - Salvador</t>
  </si>
  <si>
    <t>http://es.fifa.com/confederationscup/destination/stadiums/index.html</t>
  </si>
  <si>
    <t>Partido</t>
  </si>
  <si>
    <t>Sede</t>
  </si>
  <si>
    <t>Hora</t>
  </si>
  <si>
    <t>Fecha</t>
  </si>
  <si>
    <t>RK</t>
  </si>
  <si>
    <t>DIF</t>
  </si>
  <si>
    <t>JR</t>
  </si>
  <si>
    <t>Factor</t>
  </si>
  <si>
    <t>Jor.</t>
  </si>
  <si>
    <t>Equipo</t>
  </si>
  <si>
    <t>Tahití</t>
  </si>
  <si>
    <t>1ºA</t>
  </si>
  <si>
    <t>1ºB</t>
  </si>
  <si>
    <t>2ºA</t>
  </si>
  <si>
    <t>2ºB</t>
  </si>
  <si>
    <t>Estadio</t>
  </si>
  <si>
    <t>Primera Semifinal</t>
  </si>
  <si>
    <t>Segunda Semifinal</t>
  </si>
  <si>
    <t>Final</t>
  </si>
  <si>
    <t>Final de Consolación</t>
  </si>
  <si>
    <t>SF</t>
  </si>
  <si>
    <t>F</t>
  </si>
  <si>
    <t>FC</t>
  </si>
  <si>
    <t xml:space="preserve">¡BRAVO </t>
  </si>
  <si>
    <t>, SOIS LOS CAMPEONES!</t>
  </si>
  <si>
    <t>Próximo</t>
  </si>
  <si>
    <t>Jornada</t>
  </si>
  <si>
    <t>Fecha*Jor</t>
  </si>
  <si>
    <t>LA COPA CONFEDERACIONES HA TERMINADO,</t>
  </si>
  <si>
    <t xml:space="preserve"> ES EL PAIS GANADOR ¡ENHORABUENA!</t>
  </si>
  <si>
    <t>¡ACTUALIZA LOS RESULTADOS!</t>
  </si>
  <si>
    <t>TODAVÍA NO HA EMPEZADO LA COPA</t>
  </si>
  <si>
    <t>Anterior</t>
  </si>
  <si>
    <t>Calendario</t>
  </si>
  <si>
    <t>Nº</t>
  </si>
  <si>
    <t>'Calendario!'d4:d7</t>
  </si>
  <si>
    <t>English</t>
  </si>
  <si>
    <t>Français</t>
  </si>
  <si>
    <t>Match</t>
  </si>
  <si>
    <t>Heure</t>
  </si>
  <si>
    <t>Date</t>
  </si>
  <si>
    <t>Group A</t>
  </si>
  <si>
    <t>Groupe B</t>
  </si>
  <si>
    <t>Groupe A</t>
  </si>
  <si>
    <t>Équipe</t>
  </si>
  <si>
    <t>Pts.</t>
  </si>
  <si>
    <t>Brézil</t>
  </si>
  <si>
    <t>Japon</t>
  </si>
  <si>
    <t>Méxique</t>
  </si>
  <si>
    <t>Italie</t>
  </si>
  <si>
    <t>Espagne</t>
  </si>
  <si>
    <t>Uruguay</t>
  </si>
  <si>
    <t>Tahiti</t>
  </si>
  <si>
    <t>1º du B</t>
  </si>
  <si>
    <t>1º du A</t>
  </si>
  <si>
    <t>2º du A</t>
  </si>
  <si>
    <t>2º du B</t>
  </si>
  <si>
    <t>Première Demi-Finalle</t>
  </si>
  <si>
    <t>Deuxième Demi-Finalle</t>
  </si>
  <si>
    <t>Finalle</t>
  </si>
  <si>
    <t>DF</t>
  </si>
  <si>
    <t xml:space="preserve">BRAVO </t>
  </si>
  <si>
    <t>, VOUS ÊTES LES CHAMPIONS!</t>
  </si>
  <si>
    <t>LA COUPE CONFÉDERATIONS EST TERMINÉE</t>
  </si>
  <si>
    <t xml:space="preserve"> EST LE VAINQEUR, FÉLICITATIONS!</t>
  </si>
  <si>
    <t>LA COUPE N'A PAS ENCORE COMMENCÉ</t>
  </si>
  <si>
    <t>Español</t>
  </si>
  <si>
    <t>#</t>
  </si>
  <si>
    <t>Time</t>
  </si>
  <si>
    <t>Group B</t>
  </si>
  <si>
    <t>Team</t>
  </si>
  <si>
    <t>Brezil</t>
  </si>
  <si>
    <t>Japan</t>
  </si>
  <si>
    <t>Italy</t>
  </si>
  <si>
    <t>Spain</t>
  </si>
  <si>
    <t>Jornadas</t>
  </si>
  <si>
    <t>Idiomas</t>
  </si>
  <si>
    <t>PRÓXIMOS PARTIDOS</t>
  </si>
  <si>
    <t>ÚLTIMOS PARTIDOS</t>
  </si>
  <si>
    <t>Ant</t>
  </si>
  <si>
    <t>Prx</t>
  </si>
  <si>
    <t>Idioma</t>
  </si>
  <si>
    <t>Language</t>
  </si>
  <si>
    <t>Langue</t>
  </si>
  <si>
    <t>PROCHAINS MATCHS</t>
  </si>
  <si>
    <t>DERNIERS MATCHS</t>
  </si>
  <si>
    <t>NEXT MATCHS</t>
  </si>
  <si>
    <t>LAST MATCHS</t>
  </si>
  <si>
    <t>Estadios</t>
  </si>
  <si>
    <t>Capacidad:</t>
  </si>
  <si>
    <t>Año de Construcción:</t>
  </si>
  <si>
    <t>localidades</t>
  </si>
  <si>
    <t>Ciudad</t>
  </si>
  <si>
    <t>Diferencia</t>
  </si>
  <si>
    <t>Wellington</t>
  </si>
  <si>
    <r>
      <t>GMT </t>
    </r>
    <r>
      <rPr>
        <b/>
        <sz val="9"/>
        <color theme="1"/>
        <rFont val="Arial"/>
        <family val="2"/>
      </rPr>
      <t>+ 12</t>
    </r>
    <r>
      <rPr>
        <sz val="9"/>
        <color theme="1"/>
        <rFont val="Arial"/>
        <family val="2"/>
      </rPr>
      <t> h</t>
    </r>
  </si>
  <si>
    <t>New-Caledonia</t>
  </si>
  <si>
    <r>
      <t>GMT </t>
    </r>
    <r>
      <rPr>
        <b/>
        <sz val="9"/>
        <color theme="1"/>
        <rFont val="Arial"/>
        <family val="2"/>
      </rPr>
      <t>+ 11</t>
    </r>
    <r>
      <rPr>
        <sz val="9"/>
        <color theme="1"/>
        <rFont val="Arial"/>
        <family val="2"/>
      </rPr>
      <t> h</t>
    </r>
  </si>
  <si>
    <t>Melbourne</t>
  </si>
  <si>
    <r>
      <t>GMT </t>
    </r>
    <r>
      <rPr>
        <b/>
        <sz val="9"/>
        <color theme="1"/>
        <rFont val="Arial"/>
        <family val="2"/>
      </rPr>
      <t>+ 10</t>
    </r>
    <r>
      <rPr>
        <sz val="9"/>
        <color theme="1"/>
        <rFont val="Arial"/>
        <family val="2"/>
      </rPr>
      <t> h</t>
    </r>
  </si>
  <si>
    <t>Sydney</t>
  </si>
  <si>
    <t>Vladivostok</t>
  </si>
  <si>
    <t>Darwin</t>
  </si>
  <si>
    <r>
      <t>GMT </t>
    </r>
    <r>
      <rPr>
        <b/>
        <sz val="9"/>
        <color theme="1"/>
        <rFont val="Arial"/>
        <family val="2"/>
      </rPr>
      <t>+ 9.30</t>
    </r>
    <r>
      <rPr>
        <sz val="9"/>
        <color theme="1"/>
        <rFont val="Arial"/>
        <family val="2"/>
      </rPr>
      <t> h</t>
    </r>
  </si>
  <si>
    <t>Seúl</t>
  </si>
  <si>
    <r>
      <t>GMT </t>
    </r>
    <r>
      <rPr>
        <b/>
        <sz val="9"/>
        <color theme="1"/>
        <rFont val="Arial"/>
        <family val="2"/>
      </rPr>
      <t>+ 9</t>
    </r>
    <r>
      <rPr>
        <sz val="9"/>
        <color theme="1"/>
        <rFont val="Arial"/>
        <family val="2"/>
      </rPr>
      <t> h</t>
    </r>
  </si>
  <si>
    <t>Tokyo</t>
  </si>
  <si>
    <t>Hongkong</t>
  </si>
  <si>
    <r>
      <t>GMT </t>
    </r>
    <r>
      <rPr>
        <b/>
        <sz val="9"/>
        <color theme="1"/>
        <rFont val="Arial"/>
        <family val="2"/>
      </rPr>
      <t>+ 8 </t>
    </r>
    <r>
      <rPr>
        <sz val="9"/>
        <color theme="1"/>
        <rFont val="Arial"/>
        <family val="2"/>
      </rPr>
      <t>h</t>
    </r>
  </si>
  <si>
    <t>Beijing</t>
  </si>
  <si>
    <t>Perth</t>
  </si>
  <si>
    <t>Singapore</t>
  </si>
  <si>
    <t>Bangkok</t>
  </si>
  <si>
    <r>
      <t>GMT </t>
    </r>
    <r>
      <rPr>
        <b/>
        <sz val="9"/>
        <color theme="1"/>
        <rFont val="Arial"/>
        <family val="2"/>
      </rPr>
      <t>+ 7</t>
    </r>
    <r>
      <rPr>
        <sz val="9"/>
        <color theme="1"/>
        <rFont val="Arial"/>
        <family val="2"/>
      </rPr>
      <t> h</t>
    </r>
  </si>
  <si>
    <t>Jakarta</t>
  </si>
  <si>
    <t>Novosibirsk</t>
  </si>
  <si>
    <t>Almaty</t>
  </si>
  <si>
    <r>
      <t>GMT </t>
    </r>
    <r>
      <rPr>
        <b/>
        <sz val="9"/>
        <color theme="1"/>
        <rFont val="Arial"/>
        <family val="2"/>
      </rPr>
      <t>+ 6</t>
    </r>
    <r>
      <rPr>
        <sz val="9"/>
        <color theme="1"/>
        <rFont val="Arial"/>
        <family val="2"/>
      </rPr>
      <t> h</t>
    </r>
  </si>
  <si>
    <t>Calcuta</t>
  </si>
  <si>
    <r>
      <t>GMT </t>
    </r>
    <r>
      <rPr>
        <b/>
        <sz val="9"/>
        <color theme="1"/>
        <rFont val="Arial"/>
        <family val="2"/>
      </rPr>
      <t>+ 5.30</t>
    </r>
    <r>
      <rPr>
        <sz val="9"/>
        <color theme="1"/>
        <rFont val="Arial"/>
        <family val="2"/>
      </rPr>
      <t> h</t>
    </r>
  </si>
  <si>
    <t>Nueva Delhi</t>
  </si>
  <si>
    <t>Ashgabad</t>
  </si>
  <si>
    <r>
      <t>GMT </t>
    </r>
    <r>
      <rPr>
        <b/>
        <sz val="9"/>
        <color theme="1"/>
        <rFont val="Arial"/>
        <family val="2"/>
      </rPr>
      <t>+ 5</t>
    </r>
    <r>
      <rPr>
        <sz val="9"/>
        <color theme="1"/>
        <rFont val="Arial"/>
        <family val="2"/>
      </rPr>
      <t> h</t>
    </r>
  </si>
  <si>
    <t>Karachi</t>
  </si>
  <si>
    <t>Mauritius</t>
  </si>
  <si>
    <r>
      <t>GMT </t>
    </r>
    <r>
      <rPr>
        <b/>
        <sz val="9"/>
        <color theme="1"/>
        <rFont val="Arial"/>
        <family val="2"/>
      </rPr>
      <t>+ 4</t>
    </r>
    <r>
      <rPr>
        <sz val="9"/>
        <color theme="1"/>
        <rFont val="Arial"/>
        <family val="2"/>
      </rPr>
      <t> h</t>
    </r>
  </si>
  <si>
    <t>Bagdad</t>
  </si>
  <si>
    <t>Moscú</t>
  </si>
  <si>
    <t>Nairobi</t>
  </si>
  <si>
    <t>Ankara</t>
  </si>
  <si>
    <r>
      <t>GMT + </t>
    </r>
    <r>
      <rPr>
        <b/>
        <sz val="9"/>
        <color theme="1"/>
        <rFont val="Arial"/>
        <family val="2"/>
      </rPr>
      <t>3</t>
    </r>
    <r>
      <rPr>
        <sz val="9"/>
        <color theme="1"/>
        <rFont val="Arial"/>
        <family val="2"/>
      </rPr>
      <t> h</t>
    </r>
  </si>
  <si>
    <t>Helsinki</t>
  </si>
  <si>
    <t>Estambul</t>
  </si>
  <si>
    <t>Kiev</t>
  </si>
  <si>
    <t>Johannesburg</t>
  </si>
  <si>
    <r>
      <t>GMT + </t>
    </r>
    <r>
      <rPr>
        <b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 h</t>
    </r>
  </si>
  <si>
    <t>Cairo</t>
  </si>
  <si>
    <t>Windhoek</t>
  </si>
  <si>
    <t>Berlín</t>
  </si>
  <si>
    <t>Madrid</t>
  </si>
  <si>
    <t>París</t>
  </si>
  <si>
    <t>Roma</t>
  </si>
  <si>
    <t>Estocolmo</t>
  </si>
  <si>
    <t>Trípoli</t>
  </si>
  <si>
    <t>Lisboa</t>
  </si>
  <si>
    <r>
      <t>GMT + </t>
    </r>
    <r>
      <rPr>
        <b/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> h</t>
    </r>
  </si>
  <si>
    <t>Londres</t>
  </si>
  <si>
    <t>Túnez</t>
  </si>
  <si>
    <t>Dakar</t>
  </si>
  <si>
    <t>GMT</t>
  </si>
  <si>
    <t>Reykjavik</t>
  </si>
  <si>
    <t>Azores</t>
  </si>
  <si>
    <t>Cabo Verde</t>
  </si>
  <si>
    <r>
      <t>GMT - </t>
    </r>
    <r>
      <rPr>
        <b/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> h</t>
    </r>
  </si>
  <si>
    <t>Buenos Aires</t>
  </si>
  <si>
    <r>
      <t>GMT - </t>
    </r>
    <r>
      <rPr>
        <b/>
        <sz val="9"/>
        <color theme="1"/>
        <rFont val="Arial"/>
        <family val="2"/>
      </rPr>
      <t>3</t>
    </r>
    <r>
      <rPr>
        <sz val="9"/>
        <color theme="1"/>
        <rFont val="Arial"/>
        <family val="2"/>
      </rPr>
      <t> h</t>
    </r>
  </si>
  <si>
    <t>Río de Janeiro</t>
  </si>
  <si>
    <t>Caracas</t>
  </si>
  <si>
    <r>
      <t>GMT - </t>
    </r>
    <r>
      <rPr>
        <b/>
        <sz val="9"/>
        <color theme="1"/>
        <rFont val="Arial"/>
        <family val="2"/>
      </rPr>
      <t>4</t>
    </r>
    <r>
      <rPr>
        <sz val="9"/>
        <color theme="1"/>
        <rFont val="Arial"/>
        <family val="2"/>
      </rPr>
      <t> h</t>
    </r>
  </si>
  <si>
    <t>La Paz</t>
  </si>
  <si>
    <t>Santiago de Chile</t>
  </si>
  <si>
    <t>Montreal</t>
  </si>
  <si>
    <t>New York</t>
  </si>
  <si>
    <t>Washington</t>
  </si>
  <si>
    <t>Chicago</t>
  </si>
  <si>
    <r>
      <t>GMT - </t>
    </r>
    <r>
      <rPr>
        <b/>
        <sz val="9"/>
        <color theme="1"/>
        <rFont val="Arial"/>
        <family val="2"/>
      </rPr>
      <t>5</t>
    </r>
    <r>
      <rPr>
        <sz val="9"/>
        <color theme="1"/>
        <rFont val="Arial"/>
        <family val="2"/>
      </rPr>
      <t> h</t>
    </r>
  </si>
  <si>
    <t>México DF</t>
  </si>
  <si>
    <t>Denver</t>
  </si>
  <si>
    <r>
      <t>GMT - </t>
    </r>
    <r>
      <rPr>
        <b/>
        <sz val="9"/>
        <color theme="1"/>
        <rFont val="Arial"/>
        <family val="2"/>
      </rPr>
      <t>6</t>
    </r>
    <r>
      <rPr>
        <sz val="9"/>
        <color theme="1"/>
        <rFont val="Arial"/>
        <family val="2"/>
      </rPr>
      <t> h</t>
    </r>
  </si>
  <si>
    <t>Los Ángeles</t>
  </si>
  <si>
    <r>
      <t>GMT - </t>
    </r>
    <r>
      <rPr>
        <b/>
        <sz val="9"/>
        <color theme="1"/>
        <rFont val="Arial"/>
        <family val="2"/>
      </rPr>
      <t>7</t>
    </r>
    <r>
      <rPr>
        <sz val="9"/>
        <color theme="1"/>
        <rFont val="Arial"/>
        <family val="2"/>
      </rPr>
      <t> h</t>
    </r>
  </si>
  <si>
    <t>San Francisco</t>
  </si>
  <si>
    <t>Anchorage</t>
  </si>
  <si>
    <r>
      <t>GMT - </t>
    </r>
    <r>
      <rPr>
        <b/>
        <sz val="9"/>
        <color theme="1"/>
        <rFont val="Arial"/>
        <family val="2"/>
      </rPr>
      <t>8</t>
    </r>
    <r>
      <rPr>
        <sz val="9"/>
        <color theme="1"/>
        <rFont val="Arial"/>
        <family val="2"/>
      </rPr>
      <t> h</t>
    </r>
  </si>
  <si>
    <t>Fairbanks</t>
  </si>
  <si>
    <t>Honolulú</t>
  </si>
  <si>
    <r>
      <t>GMT </t>
    </r>
    <r>
      <rPr>
        <b/>
        <sz val="9"/>
        <color theme="1"/>
        <rFont val="Arial"/>
        <family val="2"/>
      </rPr>
      <t>- 10</t>
    </r>
    <r>
      <rPr>
        <sz val="9"/>
        <color theme="1"/>
        <rFont val="Arial"/>
        <family val="2"/>
      </rPr>
      <t> h</t>
    </r>
  </si>
  <si>
    <t>Westsamoa</t>
  </si>
  <si>
    <r>
      <t>GMT - </t>
    </r>
    <r>
      <rPr>
        <b/>
        <sz val="9"/>
        <color theme="1"/>
        <rFont val="Arial"/>
        <family val="2"/>
      </rPr>
      <t>11</t>
    </r>
    <r>
      <rPr>
        <sz val="9"/>
        <color theme="1"/>
        <rFont val="Arial"/>
        <family val="2"/>
      </rPr>
      <t> h</t>
    </r>
  </si>
  <si>
    <t>15:00</t>
  </si>
  <si>
    <t>14:00</t>
  </si>
  <si>
    <t>13:00</t>
  </si>
  <si>
    <t>12:00</t>
  </si>
  <si>
    <t>11:00</t>
  </si>
  <si>
    <t>10:00</t>
  </si>
  <si>
    <t>9:00</t>
  </si>
  <si>
    <t>8:00</t>
  </si>
  <si>
    <t>7:00</t>
  </si>
  <si>
    <t>6:00</t>
  </si>
  <si>
    <t>5:00</t>
  </si>
  <si>
    <t>4:00</t>
  </si>
  <si>
    <t>3:00</t>
  </si>
  <si>
    <t>2:00</t>
  </si>
  <si>
    <t>0:00</t>
  </si>
  <si>
    <t>1:00</t>
  </si>
  <si>
    <t>GMT + 12 h Wellington</t>
  </si>
  <si>
    <t>GMT + 11 h New-Caledonia</t>
  </si>
  <si>
    <t>GMT + 10 h Melbourne</t>
  </si>
  <si>
    <t>GMT + 10 h Sydney</t>
  </si>
  <si>
    <t>GMT + 10 h Vladivostok</t>
  </si>
  <si>
    <t>GMT + 9.30 h Darwin</t>
  </si>
  <si>
    <t>GMT + 9 h Seúl</t>
  </si>
  <si>
    <t>GMT + 9 h Tokyo</t>
  </si>
  <si>
    <t>GMT + 8 h Hongkong</t>
  </si>
  <si>
    <t>GMT + 8 h Beijing</t>
  </si>
  <si>
    <t>GMT + 8 h Perth</t>
  </si>
  <si>
    <t>GMT + 8 h Singapore</t>
  </si>
  <si>
    <t>GMT + 7 h Bangkok</t>
  </si>
  <si>
    <t>GMT + 7 h Jakarta</t>
  </si>
  <si>
    <t>GMT + 7 h Novosibirsk</t>
  </si>
  <si>
    <t>GMT + 6 h Almaty</t>
  </si>
  <si>
    <t>GMT + 5.30 h Calcuta</t>
  </si>
  <si>
    <t>GMT + 5.30 h Nueva Delhi</t>
  </si>
  <si>
    <t>GMT + 5 h Ashgabad</t>
  </si>
  <si>
    <t>GMT + 5 h Karachi</t>
  </si>
  <si>
    <t>GMT + 4 h Mauritius</t>
  </si>
  <si>
    <t>GMT + 4 h Bagdad</t>
  </si>
  <si>
    <t>GMT + 4 h Moscú</t>
  </si>
  <si>
    <t>GMT + 4 h Nairobi</t>
  </si>
  <si>
    <t>GMT + 3 h Ankara</t>
  </si>
  <si>
    <t>GMT + 3 h Helsinki</t>
  </si>
  <si>
    <t>GMT + 3 h Estambul</t>
  </si>
  <si>
    <t>GMT + 3 h Kiev</t>
  </si>
  <si>
    <t>GMT + 2 h Johannesburg</t>
  </si>
  <si>
    <t>GMT + 2 h Cairo</t>
  </si>
  <si>
    <t>GMT + 2 h Windhoek</t>
  </si>
  <si>
    <t>GMT + 2 h Berlín</t>
  </si>
  <si>
    <t>GMT + 2 h Madrid</t>
  </si>
  <si>
    <t>GMT + 2 h París</t>
  </si>
  <si>
    <t>GMT + 2 h Roma</t>
  </si>
  <si>
    <t>GMT + 2 h Estocolmo</t>
  </si>
  <si>
    <t>GMT + 2 h Trípoli</t>
  </si>
  <si>
    <t>GMT + 1 h Lisboa</t>
  </si>
  <si>
    <t>GMT + 1 h Londres</t>
  </si>
  <si>
    <t>GMT + 1 h Túnez</t>
  </si>
  <si>
    <t>GMT Dakar</t>
  </si>
  <si>
    <t>GMT Reykjavik</t>
  </si>
  <si>
    <t>GMT Azores</t>
  </si>
  <si>
    <t>GMT - 1 h Cabo Verde</t>
  </si>
  <si>
    <t>GMT - 3 h Buenos Aires</t>
  </si>
  <si>
    <t>GMT - 3 h Río de Janeiro</t>
  </si>
  <si>
    <t>GMT - 4 h Caracas</t>
  </si>
  <si>
    <t>GMT - 4 h La Paz</t>
  </si>
  <si>
    <t>GMT - 4 h Santiago de Chile</t>
  </si>
  <si>
    <t>GMT - 4 h Montreal</t>
  </si>
  <si>
    <t>GMT - 4 h New York</t>
  </si>
  <si>
    <t>GMT - 4 h Washington</t>
  </si>
  <si>
    <t>GMT - 5 h Chicago</t>
  </si>
  <si>
    <t>GMT - 5 h México DF</t>
  </si>
  <si>
    <t>GMT - 6 h Denver</t>
  </si>
  <si>
    <t>GMT - 7 h Los Ángeles</t>
  </si>
  <si>
    <t>GMT - 7 h San Francisco</t>
  </si>
  <si>
    <t>GMT - 8 h Anchorage</t>
  </si>
  <si>
    <t>GMT - 8 h Fairbanks</t>
  </si>
  <si>
    <t>GMT - 10 h Honolulú</t>
  </si>
  <si>
    <t>GMT - 11 h Westsamoa</t>
  </si>
  <si>
    <t>W</t>
  </si>
  <si>
    <t>L</t>
  </si>
  <si>
    <t>GA</t>
  </si>
  <si>
    <t>D</t>
  </si>
  <si>
    <t>Pld</t>
  </si>
  <si>
    <t>Semi-final Nº1</t>
  </si>
  <si>
    <t>Semi-final Nº2</t>
  </si>
  <si>
    <t>Third Place play-off</t>
  </si>
  <si>
    <r>
      <t>1</t>
    </r>
    <r>
      <rPr>
        <sz val="11"/>
        <color theme="1"/>
        <rFont val="Calibri"/>
        <family val="2"/>
        <scheme val="minor"/>
      </rPr>
      <t>st Gr.A</t>
    </r>
  </si>
  <si>
    <r>
      <rPr>
        <sz val="11"/>
        <color theme="1"/>
        <rFont val="Calibri"/>
        <family val="2"/>
        <scheme val="minor"/>
      </rPr>
      <t>1st Gr.B</t>
    </r>
  </si>
  <si>
    <r>
      <rPr>
        <sz val="11"/>
        <color theme="1"/>
        <rFont val="Calibri"/>
        <family val="2"/>
        <scheme val="minor"/>
      </rPr>
      <t>2nd Gr.A</t>
    </r>
  </si>
  <si>
    <r>
      <rPr>
        <sz val="11"/>
        <color theme="1"/>
        <rFont val="Calibri"/>
        <family val="2"/>
        <scheme val="minor"/>
      </rPr>
      <t>2nd Gr.B</t>
    </r>
  </si>
  <si>
    <t>3rdP</t>
  </si>
  <si>
    <t>, YOU ARE THE CHAMPIONS!</t>
  </si>
  <si>
    <t>THE CONFEDERATIONS CUP HAS FINISHED,</t>
  </si>
  <si>
    <t xml:space="preserve"> IS THE WINNER, CONGRATULATINS !</t>
  </si>
  <si>
    <t>Venue</t>
  </si>
  <si>
    <t>THE CUP DIDN'T START YET</t>
  </si>
  <si>
    <t>ACTUALISE LES RÉSULTATS!</t>
  </si>
  <si>
    <t>UPDATE RESULTS!</t>
  </si>
  <si>
    <t>Capacity:</t>
  </si>
  <si>
    <t>people</t>
  </si>
  <si>
    <t>Opened:</t>
  </si>
  <si>
    <t>J</t>
  </si>
  <si>
    <t>G</t>
  </si>
  <si>
    <t>N</t>
  </si>
  <si>
    <t>P</t>
  </si>
  <si>
    <t>Bp</t>
  </si>
  <si>
    <t>Bc</t>
  </si>
  <si>
    <t>Mexico</t>
  </si>
  <si>
    <t>Matchp pour la 3ème Place</t>
  </si>
  <si>
    <t>3ePl</t>
  </si>
  <si>
    <t>localités</t>
  </si>
  <si>
    <t>Ouverture:</t>
  </si>
  <si>
    <t>Capacité:</t>
  </si>
  <si>
    <t>Stade</t>
  </si>
  <si>
    <t>Deustch</t>
  </si>
  <si>
    <t>Gruppe A</t>
  </si>
  <si>
    <t>Gruppe B</t>
  </si>
  <si>
    <t>Land</t>
  </si>
  <si>
    <t>Pnk</t>
  </si>
  <si>
    <t>Sp</t>
  </si>
  <si>
    <t>U</t>
  </si>
  <si>
    <t>Tore</t>
  </si>
  <si>
    <t>Brasilien</t>
  </si>
  <si>
    <t>Mexiko</t>
  </si>
  <si>
    <t>Italien</t>
  </si>
  <si>
    <t>Spanien</t>
  </si>
  <si>
    <t>1 GrA</t>
  </si>
  <si>
    <t>1 GrB</t>
  </si>
  <si>
    <t>2 GrA</t>
  </si>
  <si>
    <t>2 GrB</t>
  </si>
  <si>
    <t>Halbfinale nº1</t>
  </si>
  <si>
    <t>Halbfinale nº2</t>
  </si>
  <si>
    <t>Finale</t>
  </si>
  <si>
    <t>Spiel um Platz 3</t>
  </si>
  <si>
    <t>HF</t>
  </si>
  <si>
    <t>Pl 3</t>
  </si>
  <si>
    <t>-</t>
  </si>
  <si>
    <t>DER CONFEDERATIONS CUP IST VORBEI</t>
  </si>
  <si>
    <t xml:space="preserve">TROTZEN </t>
  </si>
  <si>
    <t>, SIND DIE MEISTER!</t>
  </si>
  <si>
    <t xml:space="preserve"> OST DER GEWONNER, HERZLICHEN GLÜCKWUNSCH</t>
  </si>
  <si>
    <t>UPDATE ERGEBNISSE!</t>
  </si>
  <si>
    <t>DIE SCHALE NOCH NICHT BEGONNEN</t>
  </si>
  <si>
    <t>KOMMENDEN SPIELE</t>
  </si>
  <si>
    <t>LETZTEN SPIELE</t>
  </si>
  <si>
    <t>standorte</t>
  </si>
  <si>
    <t>Kapazität:</t>
  </si>
  <si>
    <t>Öffnen:</t>
  </si>
  <si>
    <t>Nr.</t>
  </si>
  <si>
    <t>Tag</t>
  </si>
  <si>
    <t>Zeit</t>
  </si>
  <si>
    <t>Spiel</t>
  </si>
  <si>
    <t>Datum</t>
  </si>
  <si>
    <t>Spierolte</t>
  </si>
  <si>
    <t>Sprache</t>
  </si>
  <si>
    <t>Árbitro</t>
  </si>
  <si>
    <t>Referee</t>
  </si>
  <si>
    <t>Min.</t>
  </si>
  <si>
    <t>Arbitros</t>
  </si>
  <si>
    <t>Howard Webb</t>
  </si>
  <si>
    <t>BRASIL</t>
  </si>
  <si>
    <t>Minutos</t>
  </si>
  <si>
    <t>Rojas</t>
  </si>
  <si>
    <t>Amarillas</t>
  </si>
  <si>
    <t>Goles</t>
  </si>
  <si>
    <t>Fichas!N:N</t>
  </si>
  <si>
    <t>Fichas!J:J</t>
  </si>
  <si>
    <t>Fichas!M:M</t>
  </si>
  <si>
    <t>Fichas!K:K</t>
  </si>
  <si>
    <t>Fichas!L:L</t>
  </si>
  <si>
    <t>Más minutos jugados</t>
  </si>
  <si>
    <t>Más amarillas</t>
  </si>
  <si>
    <t>Más rojas</t>
  </si>
  <si>
    <t>Jugadores</t>
  </si>
  <si>
    <t>Mejores Goleadores</t>
  </si>
  <si>
    <t>Árbitros</t>
  </si>
  <si>
    <t>Referees</t>
  </si>
  <si>
    <t>Arbitre</t>
  </si>
  <si>
    <t>Arbitres</t>
  </si>
  <si>
    <t>Players</t>
  </si>
  <si>
    <t>Best Goalscorers</t>
  </si>
  <si>
    <t>More yellow cards</t>
  </si>
  <si>
    <t>More red cards</t>
  </si>
  <si>
    <t>More minutes played</t>
  </si>
  <si>
    <t>Joueurs</t>
  </si>
  <si>
    <t>Meilleurs buteurs</t>
  </si>
  <si>
    <t>Plus de cartons jaunes</t>
  </si>
  <si>
    <t>Plus de cartons rouges</t>
  </si>
  <si>
    <t>Plus de minutes jouées</t>
  </si>
  <si>
    <t>Que pitan más goles</t>
  </si>
  <si>
    <t>Avec le plus de buts par match</t>
  </si>
  <si>
    <t>Copa Confederaciones</t>
  </si>
  <si>
    <t>Jorge Garcia Samartín</t>
  </si>
  <si>
    <t>www.gsamartin.es</t>
  </si>
  <si>
    <t>Portada</t>
  </si>
  <si>
    <t>Plantillas</t>
  </si>
  <si>
    <t>Fichas de Partidos</t>
  </si>
  <si>
    <t>Sedes</t>
  </si>
  <si>
    <t>Fase Final</t>
  </si>
  <si>
    <t>Estadísticas</t>
  </si>
  <si>
    <t>Palmarés</t>
  </si>
  <si>
    <t>Instrucciones</t>
  </si>
  <si>
    <t>Jorge García Samartín</t>
  </si>
  <si>
    <t>Confederations Cup</t>
  </si>
  <si>
    <t>Arabia Saudita</t>
  </si>
  <si>
    <t>México</t>
  </si>
  <si>
    <t>Corea y Japón</t>
  </si>
  <si>
    <t>Francia</t>
  </si>
  <si>
    <t>Alemania</t>
  </si>
  <si>
    <t>Sudáfrica</t>
  </si>
  <si>
    <t>Argentina</t>
  </si>
  <si>
    <t>Dinamarca</t>
  </si>
  <si>
    <t>Estados Unidos</t>
  </si>
  <si>
    <t>Australia</t>
  </si>
  <si>
    <t>República Checa</t>
  </si>
  <si>
    <t>Camerún</t>
  </si>
  <si>
    <t>Turquia</t>
  </si>
  <si>
    <t>Home Page</t>
  </si>
  <si>
    <t xml:space="preserve">Page d'Accueil </t>
  </si>
  <si>
    <t>Équipes</t>
  </si>
  <si>
    <t>Fiches des matchs</t>
  </si>
  <si>
    <t>Calendrier</t>
  </si>
  <si>
    <t>Teams</t>
  </si>
  <si>
    <t>Calendar</t>
  </si>
  <si>
    <t>Palmarès</t>
  </si>
  <si>
    <t>Venues</t>
  </si>
  <si>
    <t>Stades</t>
  </si>
  <si>
    <t>Spieroltes</t>
  </si>
  <si>
    <t>Foto de los Campeones</t>
  </si>
  <si>
    <t>Dorsal</t>
  </si>
  <si>
    <t>Jugador</t>
  </si>
  <si>
    <t>Posición</t>
  </si>
  <si>
    <t>Si te olvidas de actualizarlos, un "!" aparecerá en las demás hojas.</t>
  </si>
  <si>
    <t>¡Que la disfrutes!- Dudas y consultas a jorge@gsamartin.es-Más hojas en www.gsamartin.es</t>
  </si>
  <si>
    <t>Para calcular las estadísitcas, basta con meterlas en la hoja de "Fichas", para que el Excel las calcule automáticamente.</t>
  </si>
  <si>
    <t>Statistiques</t>
  </si>
  <si>
    <t>Arabie Saoudite</t>
  </si>
  <si>
    <t>France</t>
  </si>
  <si>
    <t>Allemagne</t>
  </si>
  <si>
    <t>Afrique du Sud</t>
  </si>
  <si>
    <t>Brésil</t>
  </si>
  <si>
    <t>Argentine</t>
  </si>
  <si>
    <t>Danemark</t>
  </si>
  <si>
    <t>États-Unis</t>
  </si>
  <si>
    <t>Australie</t>
  </si>
  <si>
    <t>Cameroun</t>
  </si>
  <si>
    <t>Turquie</t>
  </si>
  <si>
    <t>Si vous oubliez de mettre à jour un "!" apparaître dans les autres feuilles.</t>
  </si>
  <si>
    <t>Position</t>
  </si>
  <si>
    <t>Photo de Champions</t>
  </si>
  <si>
    <t>Phase Finale</t>
  </si>
  <si>
    <t>Instructions</t>
  </si>
  <si>
    <t>Corée et Japon</t>
  </si>
  <si>
    <t>République Tchèque</t>
  </si>
  <si>
    <t>Joueur</t>
  </si>
  <si>
    <t>Dossard</t>
  </si>
  <si>
    <t>Les résultats doivent s'introduire dans la feuile "Groupe" ou "phase finale", l'autres servent seulement à être consultées.</t>
  </si>
  <si>
    <t xml:space="preserve"> Pour calculer les statistiques, il suffit de les mettre sur la feuille de «Fichess» afin que Microsoft Excel les calcule automatiquement.</t>
  </si>
  <si>
    <t xml:space="preserve">Profitez du livre !! - Doutes et interrogations jorge@gsamartin.es-Plus d'Excel sur www.gsamartin.es </t>
  </si>
  <si>
    <t>Final Phase</t>
  </si>
  <si>
    <t>Statistics</t>
  </si>
  <si>
    <t>History</t>
  </si>
  <si>
    <t>Saudi Arabia</t>
  </si>
  <si>
    <t>Korea and Japan</t>
  </si>
  <si>
    <t>Germany</t>
  </si>
  <si>
    <t>South Africa</t>
  </si>
  <si>
    <t>Brazil</t>
  </si>
  <si>
    <t>Denmark</t>
  </si>
  <si>
    <t>Czech Republic</t>
  </si>
  <si>
    <t>Cameroon</t>
  </si>
  <si>
    <t>Turkey</t>
  </si>
  <si>
    <t>Photo of Champions</t>
  </si>
  <si>
    <t>Matches Sheets</t>
  </si>
  <si>
    <t>Player</t>
  </si>
  <si>
    <t>Numbre</t>
  </si>
  <si>
    <t>If you forget to update the resutls a "!" appear in the other sheets.</t>
  </si>
  <si>
    <t>To calculate statistics, simply put them on the sheet of "Matches Sheets" so that Excel automatically calculate them.</t>
  </si>
  <si>
    <t xml:space="preserve">Enjoy! - Doubts and queries to jorge@gsamartin.es-More templates in www.gsamartin.es </t>
  </si>
  <si>
    <t>Los resultados se introducen el las Hojas de "Grupo" o "Fase Final",  el resto de hojas utilizarán estos resultados.</t>
  </si>
  <si>
    <t>The results are introduced in sheets "Group" or "Final Phase", the other will use these results.</t>
  </si>
  <si>
    <t>Statistik</t>
  </si>
  <si>
    <t>Geschichte</t>
  </si>
  <si>
    <t>Anleitung</t>
  </si>
  <si>
    <t>Saudi-Arabien</t>
  </si>
  <si>
    <t>Korea und Japan</t>
  </si>
  <si>
    <t>Frankreich</t>
  </si>
  <si>
    <t>Deutschland</t>
  </si>
  <si>
    <t>Südafrika</t>
  </si>
  <si>
    <t>Argentinien</t>
  </si>
  <si>
    <t>Dänemark</t>
  </si>
  <si>
    <t>Australien</t>
  </si>
  <si>
    <t>Tschechische Republik</t>
  </si>
  <si>
    <t>Kamerun</t>
  </si>
  <si>
    <t>Türkei</t>
  </si>
  <si>
    <t>Spieler</t>
  </si>
  <si>
    <t>Die Ergebnisse Sheets "Gruppe" oder "Final Phase" eingeleitet werden, wird die andere nur abfragen Blätter.</t>
  </si>
  <si>
    <t>Wenn Sie vergessen, eine Aktualisierung "!" erscheinen in den anderen Blättern.</t>
  </si>
  <si>
    <t>Site-Statistik zu berechnen, müssen Sie ihn nur auf dem Blatt "Sheets", so dass automatisch Excel berechnen ihnen.</t>
  </si>
  <si>
    <t>Spiele Sheets</t>
  </si>
  <si>
    <t>Schiedsrichter</t>
  </si>
  <si>
    <t>Torjäger</t>
  </si>
  <si>
    <t>Mehr Gelb</t>
  </si>
  <si>
    <t>Mehr Red</t>
  </si>
  <si>
    <t>Die meisten Minuten gespielt</t>
  </si>
  <si>
    <t>Das pfeifen mehr Tore</t>
  </si>
  <si>
    <t>Vorderseite</t>
  </si>
  <si>
    <t>Vorlagen</t>
  </si>
  <si>
    <t>Kalender</t>
  </si>
  <si>
    <t>Ravshan Irmatov</t>
  </si>
  <si>
    <t>Yuichi Nishimura</t>
  </si>
  <si>
    <t>Djamel Haimoudi</t>
  </si>
  <si>
    <t>Joel Aguilar</t>
  </si>
  <si>
    <t>Diego Abal</t>
  </si>
  <si>
    <t>Enrique Osses</t>
  </si>
  <si>
    <t>Felix Brych</t>
  </si>
  <si>
    <t>Björn Kuipers</t>
  </si>
  <si>
    <t>Pedro Proença</t>
  </si>
  <si>
    <t>Luiz Felipe Scolari</t>
  </si>
  <si>
    <t>Fichas!o:o</t>
  </si>
  <si>
    <t>Fichas!E:E</t>
  </si>
  <si>
    <t>Fichas!T:T</t>
  </si>
  <si>
    <t>25x43</t>
  </si>
  <si>
    <t>Mejico</t>
  </si>
  <si>
    <t>Personalizado</t>
  </si>
  <si>
    <t>Pos.</t>
  </si>
  <si>
    <t>Date of birth (age)</t>
  </si>
  <si>
    <t>Caps</t>
  </si>
  <si>
    <t>Goals</t>
  </si>
  <si>
    <t>Club</t>
  </si>
  <si>
    <t>GK</t>
  </si>
  <si>
    <t>Jefferson</t>
  </si>
  <si>
    <t>Daniel Alves</t>
  </si>
  <si>
    <t>David Luiz</t>
  </si>
  <si>
    <t>22 April 1987 (age 26)</t>
  </si>
  <si>
    <t>MF</t>
  </si>
  <si>
    <t>Fernando</t>
  </si>
  <si>
    <t>Marcelo</t>
  </si>
  <si>
    <t>Lucas</t>
  </si>
  <si>
    <t>Hernanes</t>
  </si>
  <si>
    <t>FW</t>
  </si>
  <si>
    <t>Fred</t>
  </si>
  <si>
    <t>Neymar</t>
  </si>
  <si>
    <t>Oscar</t>
  </si>
  <si>
    <t>Júlio César</t>
  </si>
  <si>
    <t>Dante</t>
  </si>
  <si>
    <t>Filipe Luís</t>
  </si>
  <si>
    <t>Jean</t>
  </si>
  <si>
    <t>Réver</t>
  </si>
  <si>
    <t>Luiz Gustavo</t>
  </si>
  <si>
    <t>Paulinho</t>
  </si>
  <si>
    <t>Hulk</t>
  </si>
  <si>
    <t>Bernard</t>
  </si>
  <si>
    <t>Jô</t>
  </si>
  <si>
    <t>Diego Cavalieri</t>
  </si>
  <si>
    <t>Jádson</t>
  </si>
  <si>
    <t>Thiago Silva</t>
  </si>
  <si>
    <t>Eiji Kawashima</t>
  </si>
  <si>
    <t>Masahiko Inoha</t>
  </si>
  <si>
    <t>Gōtoku Sakai</t>
  </si>
  <si>
    <t>Keisuke Honda</t>
  </si>
  <si>
    <r>
      <t> </t>
    </r>
    <r>
      <rPr>
        <sz val="10"/>
        <color rgb="FF0B0080"/>
        <rFont val="Calibri"/>
        <family val="2"/>
        <scheme val="minor"/>
      </rPr>
      <t>CSKA Moscow</t>
    </r>
  </si>
  <si>
    <t>Yuto Nagatomo</t>
  </si>
  <si>
    <t>Atsuto Uchida</t>
  </si>
  <si>
    <t>Yasuhito Endō</t>
  </si>
  <si>
    <t>Hiroshi Kiyotake</t>
  </si>
  <si>
    <t>Shinji Okazaki</t>
  </si>
  <si>
    <t>Shinji Kagawa</t>
  </si>
  <si>
    <t>Mike Havenaar</t>
  </si>
  <si>
    <t>Shusaku Nishikawa</t>
  </si>
  <si>
    <t>Hajime Hosogai</t>
  </si>
  <si>
    <t>Kengo Nakamura</t>
  </si>
  <si>
    <t>Yasuyuki Konno</t>
  </si>
  <si>
    <t>Yuzo Kurihara</t>
  </si>
  <si>
    <t>Ryōichi Maeda</t>
  </si>
  <si>
    <t>Takashi Inui</t>
  </si>
  <si>
    <t>Hideto Takahashi</t>
  </si>
  <si>
    <t>Hiroki Sakai</t>
  </si>
  <si>
    <t>Maya Yoshida</t>
  </si>
  <si>
    <t>Shūichi Gonda</t>
  </si>
  <si>
    <r>
      <t>Makoto Hasebe</t>
    </r>
    <r>
      <rPr>
        <sz val="10"/>
        <color theme="1"/>
        <rFont val="Calibri"/>
        <family val="2"/>
        <scheme val="minor"/>
      </rPr>
      <t> </t>
    </r>
  </si>
  <si>
    <t>Alberto Zaccheroni</t>
  </si>
  <si>
    <t>Guillermo Ochoa</t>
  </si>
  <si>
    <t>Carlos Salcido</t>
  </si>
  <si>
    <t>Diego Reyes</t>
  </si>
  <si>
    <t>Jesús Molina</t>
  </si>
  <si>
    <t>Gerardo Torrado</t>
  </si>
  <si>
    <t>Pablo Barrera</t>
  </si>
  <si>
    <t>Ángel Reyna</t>
  </si>
  <si>
    <t>Aldo de Nigris</t>
  </si>
  <si>
    <t>Giovani dos Santos</t>
  </si>
  <si>
    <t>Javier Aquino</t>
  </si>
  <si>
    <t>José de Jesús Corona</t>
  </si>
  <si>
    <t>Severo Meza</t>
  </si>
  <si>
    <t>Javier Hernández</t>
  </si>
  <si>
    <t>Héctor Moreno</t>
  </si>
  <si>
    <t>Héctor Herrera</t>
  </si>
  <si>
    <t>Jesús Zavala</t>
  </si>
  <si>
    <t>Andrés Guardado</t>
  </si>
  <si>
    <t>Raúl Jiménez</t>
  </si>
  <si>
    <t>Jorge Torres Nilo</t>
  </si>
  <si>
    <t>Hiram Mier</t>
  </si>
  <si>
    <t>Gerardo Flores</t>
  </si>
  <si>
    <t>Alfredo Talavera</t>
  </si>
  <si>
    <t>José Manuel de la Torre</t>
  </si>
  <si>
    <r>
      <t> </t>
    </r>
    <r>
      <rPr>
        <sz val="10"/>
        <color rgb="FF0B0080"/>
        <rFont val="Calibri"/>
        <family val="2"/>
        <scheme val="minor"/>
      </rPr>
      <t>Chelsea</t>
    </r>
  </si>
  <si>
    <r>
      <t> </t>
    </r>
    <r>
      <rPr>
        <sz val="10"/>
        <color rgb="FF0B0080"/>
        <rFont val="Calibri"/>
        <family val="2"/>
        <scheme val="minor"/>
      </rPr>
      <t>Lazio</t>
    </r>
  </si>
  <si>
    <t>Cesare Prandelli</t>
  </si>
  <si>
    <t>Christian Maggio</t>
  </si>
  <si>
    <t>Giorgio Chiellini</t>
  </si>
  <si>
    <t>Davide Astori</t>
  </si>
  <si>
    <t>Mattia De Sciglio</t>
  </si>
  <si>
    <t>Antonio Candreva</t>
  </si>
  <si>
    <t>Alberto Aquilani</t>
  </si>
  <si>
    <t>Claudio Marchisio</t>
  </si>
  <si>
    <t>Mario Balotelli</t>
  </si>
  <si>
    <t>Sebastian Giovinco</t>
  </si>
  <si>
    <t>Alberto Gilardino</t>
  </si>
  <si>
    <t>Salvatore Sirigu</t>
  </si>
  <si>
    <t>Federico Marchetti</t>
  </si>
  <si>
    <t>Stephan El Shaarawy</t>
  </si>
  <si>
    <t>Andrea Barzagli</t>
  </si>
  <si>
    <t>Daniele De Rossi</t>
  </si>
  <si>
    <t>Alessio Cerci</t>
  </si>
  <si>
    <t>Riccardo Montolivo</t>
  </si>
  <si>
    <t>Leonardo Bonucci</t>
  </si>
  <si>
    <t>Ignazio Abate</t>
  </si>
  <si>
    <t>Andrea Pirlo</t>
  </si>
  <si>
    <t>Emanuele Giaccherini</t>
  </si>
  <si>
    <t>Alessandro Diamanti</t>
  </si>
  <si>
    <r>
      <t>Gianluigi Buffon</t>
    </r>
    <r>
      <rPr>
        <sz val="10"/>
        <color theme="1"/>
        <rFont val="Calibri"/>
        <family val="2"/>
        <scheme val="minor"/>
      </rPr>
      <t/>
    </r>
  </si>
  <si>
    <t>Vicente del Bosque</t>
  </si>
  <si>
    <t>Óscar Tabárez</t>
  </si>
  <si>
    <t>Eddy Etaeta</t>
  </si>
  <si>
    <t>Stephen Keshi</t>
  </si>
  <si>
    <t>Raúl Albiol</t>
  </si>
  <si>
    <t>Gerard Piqué</t>
  </si>
  <si>
    <t>Javi Martínez</t>
  </si>
  <si>
    <t>César Azpilicueta</t>
  </si>
  <si>
    <t>Andrés Iniesta</t>
  </si>
  <si>
    <t>David Villa</t>
  </si>
  <si>
    <t>Xavi Hernández</t>
  </si>
  <si>
    <t>Fernando Torres</t>
  </si>
  <si>
    <t>Cesc Fàbregas</t>
  </si>
  <si>
    <t>Pedro Rodríguez</t>
  </si>
  <si>
    <t>Víctor Valdés</t>
  </si>
  <si>
    <t>Juan Mata</t>
  </si>
  <si>
    <t>Roberto Soldado</t>
  </si>
  <si>
    <t>Sergio Ramos</t>
  </si>
  <si>
    <t>Sergio Busquets</t>
  </si>
  <si>
    <t>Álvaro Arbeloa</t>
  </si>
  <si>
    <t>Jordi Alba</t>
  </si>
  <si>
    <t>Nacho Monreal</t>
  </si>
  <si>
    <t>Santi Cazorla</t>
  </si>
  <si>
    <t>David Silva</t>
  </si>
  <si>
    <t>Jesús Navas</t>
  </si>
  <si>
    <t>Pepe Reina</t>
  </si>
  <si>
    <r>
      <t>Iker Casillas</t>
    </r>
    <r>
      <rPr>
        <sz val="10"/>
        <color theme="1"/>
        <rFont val="Calibri"/>
        <family val="2"/>
        <scheme val="minor"/>
      </rPr>
      <t> </t>
    </r>
  </si>
  <si>
    <t>Fernando Muslera</t>
  </si>
  <si>
    <t>Diego Godín</t>
  </si>
  <si>
    <t>Sebastián Coates</t>
  </si>
  <si>
    <t>Walter Gargano</t>
  </si>
  <si>
    <t>Álvaro Pereira</t>
  </si>
  <si>
    <t>Cristian Rodríguez</t>
  </si>
  <si>
    <t>Sebastián Eguren</t>
  </si>
  <si>
    <t>Luis Suárez</t>
  </si>
  <si>
    <t>Diego Forlán</t>
  </si>
  <si>
    <t>Abel Hernández</t>
  </si>
  <si>
    <t>Juan Castillo</t>
  </si>
  <si>
    <t>Matías Aguirregaray</t>
  </si>
  <si>
    <t>Nicolás Lodeiro</t>
  </si>
  <si>
    <t>Diego Pérez</t>
  </si>
  <si>
    <t>Maxi Pereira</t>
  </si>
  <si>
    <t>Egidio Arévalo Ríos</t>
  </si>
  <si>
    <t>Gastón Ramírez</t>
  </si>
  <si>
    <t>Andrés Scotti</t>
  </si>
  <si>
    <t>Álvaro González</t>
  </si>
  <si>
    <t>Edinson Cavani</t>
  </si>
  <si>
    <t>Martín Cáceres</t>
  </si>
  <si>
    <t>Martín Silva</t>
  </si>
  <si>
    <r>
      <t>Diego Lugano</t>
    </r>
    <r>
      <rPr>
        <sz val="10"/>
        <color theme="1"/>
        <rFont val="Calibri"/>
        <family val="2"/>
        <scheme val="minor"/>
      </rPr>
      <t/>
    </r>
  </si>
  <si>
    <t>Mickaël Roche</t>
  </si>
  <si>
    <t>24 December 1982 (age 30)</t>
  </si>
  <si>
    <r>
      <t> </t>
    </r>
    <r>
      <rPr>
        <sz val="10"/>
        <color rgb="FF0B0080"/>
        <rFont val="Arial"/>
        <family val="2"/>
      </rPr>
      <t>AS Dragon</t>
    </r>
  </si>
  <si>
    <t>Alvin Tehau</t>
  </si>
  <si>
    <t>10 April 1989 (age 24)</t>
  </si>
  <si>
    <r>
      <t> </t>
    </r>
    <r>
      <rPr>
        <sz val="10"/>
        <color rgb="FF0B0080"/>
        <rFont val="Arial"/>
        <family val="2"/>
      </rPr>
      <t>AS Tefana</t>
    </r>
  </si>
  <si>
    <t>Marama Vahirua</t>
  </si>
  <si>
    <t>12 May 1980 (age 33)</t>
  </si>
  <si>
    <r>
      <t> </t>
    </r>
    <r>
      <rPr>
        <sz val="10"/>
        <color rgb="FF0B0080"/>
        <rFont val="Arial"/>
        <family val="2"/>
      </rPr>
      <t>AS Nancy</t>
    </r>
  </si>
  <si>
    <t>Teheivarii Ludivion</t>
  </si>
  <si>
    <t>1 July 1989 (age 23)</t>
  </si>
  <si>
    <t>Tamatoa Wagemann</t>
  </si>
  <si>
    <t>18 March 1980 (age 33)</t>
  </si>
  <si>
    <t>Henri Caroine</t>
  </si>
  <si>
    <t>7 September 1981 (age 31)</t>
  </si>
  <si>
    <t>Heimano Bourebare</t>
  </si>
  <si>
    <t>15 May 1989 (age 24)</t>
  </si>
  <si>
    <t>Stephane Faatiarau</t>
  </si>
  <si>
    <t>13 March 1990 (age 23)</t>
  </si>
  <si>
    <t>Teaonui Tehau</t>
  </si>
  <si>
    <t>1 September 1992 (age 20)</t>
  </si>
  <si>
    <t>22 October 1983 (age 29)</t>
  </si>
  <si>
    <t>Stanley Atani</t>
  </si>
  <si>
    <t>27 January 1990 (age 23)</t>
  </si>
  <si>
    <t>Edson Lemaire</t>
  </si>
  <si>
    <t>31 October 1990 (age 22)</t>
  </si>
  <si>
    <t>Steevy Chong Hue</t>
  </si>
  <si>
    <t>26 January 1990 (age 23)</t>
  </si>
  <si>
    <t>Rainui Aroita</t>
  </si>
  <si>
    <t>25 January 1994 (age 19)</t>
  </si>
  <si>
    <r>
      <t> </t>
    </r>
    <r>
      <rPr>
        <sz val="10"/>
        <color rgb="FF0B0080"/>
        <rFont val="Arial"/>
        <family val="2"/>
      </rPr>
      <t>AS Tamarii Faa'a</t>
    </r>
  </si>
  <si>
    <t>Lorenzo Tehau</t>
  </si>
  <si>
    <t>Ricky Aitamai</t>
  </si>
  <si>
    <t>22 December 1991 (age 21)</t>
  </si>
  <si>
    <r>
      <t> </t>
    </r>
    <r>
      <rPr>
        <sz val="10"/>
        <color rgb="FF0B0080"/>
        <rFont val="Arial"/>
        <family val="2"/>
      </rPr>
      <t>AS Vénus</t>
    </r>
  </si>
  <si>
    <t>Jonathan Tehau</t>
  </si>
  <si>
    <t>9 January 1988 (age 25)</t>
  </si>
  <si>
    <t>Yohann Tihoni</t>
  </si>
  <si>
    <t>20 July 1994 (age 18)</t>
  </si>
  <si>
    <r>
      <t> </t>
    </r>
    <r>
      <rPr>
        <sz val="10"/>
        <color rgb="FF0B0080"/>
        <rFont val="Arial"/>
        <family val="2"/>
      </rPr>
      <t>AS Roniu</t>
    </r>
  </si>
  <si>
    <t>Vincent Simon</t>
  </si>
  <si>
    <t>28 September 1983(age 29)</t>
  </si>
  <si>
    <t>Yannick Vero</t>
  </si>
  <si>
    <t>28 February 1990 (age 23)</t>
  </si>
  <si>
    <t>Samuel Hnanyine</t>
  </si>
  <si>
    <t>1 March 1984 (age 29)</t>
  </si>
  <si>
    <t>Gilbert Meriel</t>
  </si>
  <si>
    <t>11 November 1986 (age 26)</t>
  </si>
  <si>
    <r>
      <t> </t>
    </r>
    <r>
      <rPr>
        <u/>
        <sz val="10"/>
        <color rgb="FF0B0080"/>
        <rFont val="Arial"/>
        <family val="2"/>
      </rPr>
      <t>AS Tefana</t>
    </r>
  </si>
  <si>
    <t>Xavier Samin</t>
  </si>
  <si>
    <t>1 January 1978 (age 35)</t>
  </si>
  <si>
    <t>Vincent Enyeama</t>
  </si>
  <si>
    <t>29 August 1982 (age 30)</t>
  </si>
  <si>
    <r>
      <t> </t>
    </r>
    <r>
      <rPr>
        <sz val="10"/>
        <color rgb="FF0B0080"/>
        <rFont val="Calibri"/>
        <family val="2"/>
        <scheme val="minor"/>
      </rPr>
      <t>Maccabi Tel Aviv</t>
    </r>
  </si>
  <si>
    <t>Godfrey Oboabona</t>
  </si>
  <si>
    <t>16 August 1990 (age 22)</t>
  </si>
  <si>
    <r>
      <t> </t>
    </r>
    <r>
      <rPr>
        <sz val="10"/>
        <color rgb="FF0B0080"/>
        <rFont val="Calibri"/>
        <family val="2"/>
        <scheme val="minor"/>
      </rPr>
      <t>Sunshine Stars</t>
    </r>
  </si>
  <si>
    <t>Uwa Elderson Echiéjilé</t>
  </si>
  <si>
    <t>20 January 1988 (age 25)</t>
  </si>
  <si>
    <r>
      <t> </t>
    </r>
    <r>
      <rPr>
        <sz val="10"/>
        <color rgb="FF0B0080"/>
        <rFont val="Calibri"/>
        <family val="2"/>
        <scheme val="minor"/>
      </rPr>
      <t>Braga</t>
    </r>
  </si>
  <si>
    <t>John Ugochukwu</t>
  </si>
  <si>
    <t>20 April 1988 (age 25)</t>
  </si>
  <si>
    <r>
      <t> </t>
    </r>
    <r>
      <rPr>
        <sz val="10"/>
        <color rgb="FF0B0080"/>
        <rFont val="Calibri"/>
        <family val="2"/>
        <scheme val="minor"/>
      </rPr>
      <t>Académica de Coimbra</t>
    </r>
  </si>
  <si>
    <t>Efe Ambrose</t>
  </si>
  <si>
    <t>18 October 1988 (age 24)</t>
  </si>
  <si>
    <r>
      <t> </t>
    </r>
    <r>
      <rPr>
        <sz val="10"/>
        <color rgb="FF0B0080"/>
        <rFont val="Calibri"/>
        <family val="2"/>
        <scheme val="minor"/>
      </rPr>
      <t>Celtic</t>
    </r>
  </si>
  <si>
    <t>Azubuike Egwuekwe</t>
  </si>
  <si>
    <t>28 November 1988 (age 24)</t>
  </si>
  <si>
    <r>
      <t> </t>
    </r>
    <r>
      <rPr>
        <sz val="10"/>
        <color rgb="FF0B0080"/>
        <rFont val="Calibri"/>
        <family val="2"/>
        <scheme val="minor"/>
      </rPr>
      <t>Warri Wolves</t>
    </r>
  </si>
  <si>
    <t>Ahmed Musa</t>
  </si>
  <si>
    <t>14 October 1992 (age 20)</t>
  </si>
  <si>
    <t>Brown Ideye</t>
  </si>
  <si>
    <t>10 October 1988 (age 24)</t>
  </si>
  <si>
    <r>
      <t> </t>
    </r>
    <r>
      <rPr>
        <sz val="10"/>
        <color rgb="FF0B0080"/>
        <rFont val="Calibri"/>
        <family val="2"/>
        <scheme val="minor"/>
      </rPr>
      <t>Dynamo Kyiv</t>
    </r>
  </si>
  <si>
    <t>Joseph Akpala</t>
  </si>
  <si>
    <t>24 August 1986 (age 26)</t>
  </si>
  <si>
    <r>
      <t> </t>
    </r>
    <r>
      <rPr>
        <sz val="10"/>
        <color rgb="FF0B0080"/>
        <rFont val="Calibri"/>
        <family val="2"/>
        <scheme val="minor"/>
      </rPr>
      <t>Werder Bremen</t>
    </r>
  </si>
  <si>
    <t>Mikel John Obi</t>
  </si>
  <si>
    <t>Mohammed Gambo</t>
  </si>
  <si>
    <t>10 March 1988 (age 25)</t>
  </si>
  <si>
    <r>
      <t> </t>
    </r>
    <r>
      <rPr>
        <sz val="10"/>
        <color rgb="FF0B0080"/>
        <rFont val="Calibri"/>
        <family val="2"/>
        <scheme val="minor"/>
      </rPr>
      <t>Kano Pillars</t>
    </r>
  </si>
  <si>
    <t>Solomon Kwambe</t>
  </si>
  <si>
    <t>30 September 1993(age 19)</t>
  </si>
  <si>
    <t>Fegor Ogude</t>
  </si>
  <si>
    <t>29 July 1987 (age 25)</t>
  </si>
  <si>
    <r>
      <t> </t>
    </r>
    <r>
      <rPr>
        <sz val="10"/>
        <color rgb="FF0B0080"/>
        <rFont val="Calibri"/>
        <family val="2"/>
        <scheme val="minor"/>
      </rPr>
      <t>Vålerenga</t>
    </r>
  </si>
  <si>
    <t>Anthony Ujah</t>
  </si>
  <si>
    <t>14 October 1990 (age 22)</t>
  </si>
  <si>
    <r>
      <t> </t>
    </r>
    <r>
      <rPr>
        <sz val="10"/>
        <color rgb="FF0B0080"/>
        <rFont val="Calibri"/>
        <family val="2"/>
        <scheme val="minor"/>
      </rPr>
      <t>Köln</t>
    </r>
  </si>
  <si>
    <t>Michel Babatunde</t>
  </si>
  <si>
    <t>24 December 1992 (age 20)</t>
  </si>
  <si>
    <r>
      <t> </t>
    </r>
    <r>
      <rPr>
        <sz val="10"/>
        <color rgb="FF0B0080"/>
        <rFont val="Calibri"/>
        <family val="2"/>
        <scheme val="minor"/>
      </rPr>
      <t>Kryvbas</t>
    </r>
  </si>
  <si>
    <t>Austin Ejide</t>
  </si>
  <si>
    <t>8 April 1984 (age 29)</t>
  </si>
  <si>
    <r>
      <t> </t>
    </r>
    <r>
      <rPr>
        <sz val="10"/>
        <color rgb="FF0B0080"/>
        <rFont val="Calibri"/>
        <family val="2"/>
        <scheme val="minor"/>
      </rPr>
      <t>Hapoel Be'er Sheva</t>
    </r>
  </si>
  <si>
    <t>Ogenyi Onazi</t>
  </si>
  <si>
    <t>25 December 1992 (age 20)</t>
  </si>
  <si>
    <t>Emeka Eze</t>
  </si>
  <si>
    <t>22 December 1992 (age 20)</t>
  </si>
  <si>
    <r>
      <t> </t>
    </r>
    <r>
      <rPr>
        <sz val="10"/>
        <color rgb="FF0B0080"/>
        <rFont val="Calibri"/>
        <family val="2"/>
        <scheme val="minor"/>
      </rPr>
      <t>Enugu Rangers</t>
    </r>
  </si>
  <si>
    <t>Sunday Mba</t>
  </si>
  <si>
    <t>Nnamdi Oduamadi</t>
  </si>
  <si>
    <t>17 October 1990 (age 22)</t>
  </si>
  <si>
    <r>
      <t> </t>
    </r>
    <r>
      <rPr>
        <sz val="10"/>
        <color rgb="FF0B0080"/>
        <rFont val="Calibri"/>
        <family val="2"/>
        <scheme val="minor"/>
      </rPr>
      <t>Varese</t>
    </r>
  </si>
  <si>
    <t>Francis Benjamin</t>
  </si>
  <si>
    <t>2 January 1993 (age 20)</t>
  </si>
  <si>
    <r>
      <t> </t>
    </r>
    <r>
      <rPr>
        <sz val="10"/>
        <color rgb="FF0B0080"/>
        <rFont val="Calibri"/>
        <family val="2"/>
        <scheme val="minor"/>
      </rPr>
      <t>Heartland</t>
    </r>
  </si>
  <si>
    <t>Kenneth Omeruo</t>
  </si>
  <si>
    <t>17 October 1993 (age 19)</t>
  </si>
  <si>
    <t>Chigozie Agbim</t>
  </si>
  <si>
    <t>28 November 1984 (age 28)</t>
  </si>
  <si>
    <r>
      <t>Nicolas Vallar</t>
    </r>
    <r>
      <rPr>
        <sz val="10"/>
        <color rgb="FF000000"/>
        <rFont val="Arial"/>
        <family val="2"/>
      </rPr>
      <t/>
    </r>
  </si>
  <si>
    <t>PT</t>
  </si>
  <si>
    <t>MC</t>
  </si>
  <si>
    <t>DT</t>
  </si>
  <si>
    <t>Hoy es…</t>
  </si>
  <si>
    <t>Ficha</t>
  </si>
  <si>
    <t>Today is…</t>
  </si>
  <si>
    <t>Nous sommes le…</t>
  </si>
  <si>
    <t>Fiche</t>
  </si>
  <si>
    <t>Info</t>
  </si>
  <si>
    <t>Genießen - Zweifel und Fragen jorge@gsamartin.es-www.gsamartin.es verlässt</t>
  </si>
  <si>
    <t>Heute ist…</t>
  </si>
  <si>
    <t>Coupe Conféderations</t>
  </si>
  <si>
    <t>Francisco J. Rodríguez </t>
  </si>
  <si>
    <t>Jour.</t>
  </si>
  <si>
    <t>Time Zone</t>
  </si>
  <si>
    <t>Penaltys</t>
  </si>
  <si>
    <t>Penaltis</t>
  </si>
  <si>
    <t>Penalty Shootout</t>
  </si>
  <si>
    <t>Elfmeterschießen</t>
  </si>
  <si>
    <t xml:space="preserve">Who shuffle more goals </t>
  </si>
  <si>
    <t>U.S.A.</t>
  </si>
  <si>
    <t>USA</t>
  </si>
  <si>
    <t>Version</t>
  </si>
  <si>
    <t>1.0.0-14/06/2013</t>
  </si>
  <si>
    <t>Todos las plantillas están integradas y las fichas funcionan automáticamente.</t>
  </si>
  <si>
    <t>Los partidos se calculan directamente y la clasificación por grupos se rige por romas FIFA.</t>
  </si>
  <si>
    <t>Posibilidad de cambiar de idioma (Español, Inglés, Francés, Alemán y Personalizado) y hora.</t>
  </si>
  <si>
    <t xml:space="preserve">Hojas: </t>
  </si>
  <si>
    <t xml:space="preserve">Sheets: </t>
  </si>
  <si>
    <t>Huso Horario</t>
  </si>
  <si>
    <t>Fuseau Horaire</t>
  </si>
  <si>
    <t>Zeitzone</t>
  </si>
  <si>
    <t xml:space="preserve">Feuilles: </t>
  </si>
  <si>
    <t xml:space="preserve">Blätter: </t>
  </si>
  <si>
    <t>Les matchs se calculent sans nécéssité d'introduire des données autres que les résultats.</t>
  </si>
  <si>
    <t>Toutes les listes des équipes sont intégrées et les fiches des matchs fonctionnent automatiquement.</t>
  </si>
  <si>
    <t>La feuille laisse changer de langue (Espagnol, Français, Anglais, Allemand et Personalisé) et d'heure.</t>
  </si>
  <si>
    <t>All templates are integrated and sheets  work automatically.</t>
  </si>
  <si>
    <t>The matches are calculated directly and group classification is governed by FIFA rules.</t>
  </si>
  <si>
    <t>Is possible to change the languages ​​(Spanish, English, French, German and Custom) and the time.</t>
  </si>
  <si>
    <t>Puedes modificar, copiar y compartir esta hoja siempre que me la atribuyas, lo hagas gratuitamente y bajo esta licencia (Creative Commons Reconocimiento-NoComercial-CompartirIgual 3.0 Unported).</t>
  </si>
  <si>
    <t>You can share, copy and modify this work only if you attribute to me, you do free and with the same Licence (Creative Commons Attribution-NonCommercial-ShareAlike 3.0 Unported).</t>
  </si>
  <si>
    <t>Vous pouvez modifier, copier et partager ce document si vous me l'attribuez, vouz le faites gratuiement et avec cette licence (Creative Commons Attribution - Pas d’Utilisation Commerciale - Partage dans les Mêmes Conditions 3.0 non transposé)</t>
  </si>
  <si>
    <t>Alle Vorlagen sind integriert und Blätter arbeiten automatisch.</t>
  </si>
  <si>
    <t>Die Spiele werden direkt berechnet und Gruppeneinteilung wird von der FIFA Regeln.</t>
  </si>
  <si>
    <t>Ist es möglich, die Sprachen (Spanisch, Englisch, Französisch, Deutsch und Custom) und die Zeit ändern</t>
  </si>
  <si>
    <t>Sie können teilen, kopieren und ändern diese Arbeit nur, wenn Sie mir zuschreiben, haben Sie kostenlos und mit der gleichen Lizenz (Creative Commons Attribution-Share Alike 3.0 Unported).</t>
  </si>
  <si>
    <t xml:space="preserve">  </t>
  </si>
  <si>
    <t>15/06/2013</t>
  </si>
  <si>
    <t>16/06/2013</t>
  </si>
  <si>
    <t>19/06/2013</t>
  </si>
  <si>
    <t>20/06/2013</t>
  </si>
  <si>
    <t>22/06/2013</t>
  </si>
  <si>
    <t>17/06/2013</t>
  </si>
  <si>
    <t>21/06/2013</t>
  </si>
  <si>
    <t>23/06/2013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</si>
</sst>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h:mm;@"/>
    <numFmt numFmtId="165" formatCode="dd/mm/yyyy\ h:mm;@"/>
    <numFmt numFmtId="166" formatCode="dd/mm/yyyy\ \ hh:mm"/>
  </numFmts>
  <fonts count="3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3"/>
      <color rgb="FF000000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20"/>
      <color rgb="FF92D050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color rgb="FF00B050"/>
      <name val="Papyrus"/>
      <family val="4"/>
    </font>
    <font>
      <sz val="11"/>
      <color theme="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4"/>
      <color rgb="FF00B050"/>
      <name val="Calibri"/>
      <family val="2"/>
      <scheme val="minor"/>
    </font>
    <font>
      <b/>
      <sz val="18"/>
      <color rgb="FF92D050"/>
      <name val="Calibri"/>
      <family val="2"/>
      <scheme val="minor"/>
    </font>
    <font>
      <sz val="11"/>
      <color theme="1"/>
      <name val="Courier New"/>
      <family val="3"/>
    </font>
    <font>
      <sz val="12"/>
      <color theme="1"/>
      <name val="Courier New"/>
      <family val="3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B0080"/>
      <name val="Arial"/>
      <family val="2"/>
    </font>
    <font>
      <sz val="10"/>
      <color theme="1"/>
      <name val="Calibri"/>
      <family val="2"/>
      <scheme val="minor"/>
    </font>
    <font>
      <sz val="10"/>
      <color rgb="FF0B008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3"/>
      <color rgb="FF000000"/>
      <name val="Arial"/>
      <family val="2"/>
    </font>
    <font>
      <u/>
      <sz val="10"/>
      <color rgb="FF0B0080"/>
      <name val="Arial"/>
      <family val="2"/>
    </font>
    <font>
      <i/>
      <sz val="14"/>
      <color theme="1"/>
      <name val="Calibri"/>
      <family val="2"/>
      <scheme val="minor"/>
    </font>
    <font>
      <sz val="18"/>
      <name val="Calibri"/>
      <family val="2"/>
      <scheme val="minor"/>
    </font>
    <font>
      <b/>
      <sz val="14"/>
      <color rgb="FF92D050"/>
      <name val="Calibri"/>
      <family val="2"/>
      <scheme val="minor"/>
    </font>
    <font>
      <sz val="12"/>
      <color theme="0" tint="-0.34998626667073579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A700"/>
        <bgColor indexed="64"/>
      </patternFill>
    </fill>
    <fill>
      <patternFill patternType="solid">
        <fgColor rgb="FFE8F0F8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AAD0FF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411">
    <xf numFmtId="0" fontId="0" fillId="0" borderId="0" xfId="0"/>
    <xf numFmtId="0" fontId="0" fillId="0" borderId="0" xfId="0" applyAlignment="1">
      <alignment horizontal="right"/>
    </xf>
    <xf numFmtId="20" fontId="0" fillId="0" borderId="0" xfId="0" applyNumberFormat="1"/>
    <xf numFmtId="0" fontId="0" fillId="0" borderId="0" xfId="0" applyNumberFormat="1"/>
    <xf numFmtId="164" fontId="0" fillId="0" borderId="0" xfId="0" applyNumberFormat="1"/>
    <xf numFmtId="2" fontId="0" fillId="0" borderId="0" xfId="0" applyNumberFormat="1"/>
    <xf numFmtId="1" fontId="0" fillId="0" borderId="0" xfId="0" applyNumberFormat="1"/>
    <xf numFmtId="14" fontId="0" fillId="0" borderId="0" xfId="0" applyNumberFormat="1"/>
    <xf numFmtId="14" fontId="0" fillId="0" borderId="0" xfId="0" applyNumberFormat="1" applyAlignment="1">
      <alignment horizontal="right"/>
    </xf>
    <xf numFmtId="0" fontId="0" fillId="0" borderId="0" xfId="0" applyAlignment="1"/>
    <xf numFmtId="164" fontId="0" fillId="0" borderId="0" xfId="0" applyNumberFormat="1" applyAlignment="1">
      <alignment horizontal="right"/>
    </xf>
    <xf numFmtId="0" fontId="0" fillId="0" borderId="0" xfId="0" quotePrefix="1"/>
    <xf numFmtId="0" fontId="6" fillId="0" borderId="0" xfId="1"/>
    <xf numFmtId="0" fontId="11" fillId="4" borderId="65" xfId="0" applyFont="1" applyFill="1" applyBorder="1" applyAlignment="1">
      <alignment vertical="center" wrapText="1"/>
    </xf>
    <xf numFmtId="0" fontId="10" fillId="5" borderId="65" xfId="0" applyFont="1" applyFill="1" applyBorder="1" applyAlignment="1">
      <alignment vertical="center" wrapText="1"/>
    </xf>
    <xf numFmtId="0" fontId="10" fillId="6" borderId="65" xfId="0" applyFont="1" applyFill="1" applyBorder="1" applyAlignment="1">
      <alignment vertical="center" wrapText="1"/>
    </xf>
    <xf numFmtId="0" fontId="11" fillId="6" borderId="65" xfId="0" applyFont="1" applyFill="1" applyBorder="1" applyAlignment="1">
      <alignment vertical="center" wrapText="1"/>
    </xf>
    <xf numFmtId="165" fontId="0" fillId="0" borderId="0" xfId="0" applyNumberFormat="1"/>
    <xf numFmtId="20" fontId="0" fillId="0" borderId="0" xfId="0" applyNumberFormat="1" applyAlignment="1">
      <alignment horizontal="left"/>
    </xf>
    <xf numFmtId="0" fontId="0" fillId="2" borderId="0" xfId="0" applyFill="1"/>
    <xf numFmtId="0" fontId="10" fillId="2" borderId="65" xfId="0" applyFont="1" applyFill="1" applyBorder="1" applyAlignment="1">
      <alignment vertical="center" wrapText="1"/>
    </xf>
    <xf numFmtId="165" fontId="0" fillId="2" borderId="0" xfId="0" applyNumberFormat="1" applyFill="1"/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/>
    </xf>
    <xf numFmtId="0" fontId="6" fillId="0" borderId="0" xfId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20" xfId="0" applyFont="1" applyBorder="1" applyProtection="1">
      <protection hidden="1"/>
    </xf>
    <xf numFmtId="0" fontId="2" fillId="0" borderId="21" xfId="0" applyFont="1" applyBorder="1" applyProtection="1">
      <protection hidden="1"/>
    </xf>
    <xf numFmtId="0" fontId="2" fillId="0" borderId="22" xfId="0" applyFont="1" applyBorder="1" applyProtection="1">
      <protection hidden="1"/>
    </xf>
    <xf numFmtId="0" fontId="2" fillId="0" borderId="4" xfId="0" applyFont="1" applyBorder="1" applyProtection="1">
      <protection hidden="1"/>
    </xf>
    <xf numFmtId="0" fontId="2" fillId="0" borderId="7" xfId="0" applyFont="1" applyBorder="1" applyProtection="1">
      <protection hidden="1"/>
    </xf>
    <xf numFmtId="0" fontId="2" fillId="0" borderId="59" xfId="0" applyFont="1" applyBorder="1" applyProtection="1">
      <protection hidden="1"/>
    </xf>
    <xf numFmtId="0" fontId="2" fillId="0" borderId="60" xfId="0" applyFont="1" applyBorder="1" applyProtection="1">
      <protection hidden="1"/>
    </xf>
    <xf numFmtId="0" fontId="0" fillId="0" borderId="0" xfId="0" applyProtection="1">
      <protection hidden="1"/>
    </xf>
    <xf numFmtId="0" fontId="2" fillId="2" borderId="7" xfId="0" applyFont="1" applyFill="1" applyBorder="1" applyAlignment="1" applyProtection="1">
      <alignment horizontal="center"/>
      <protection hidden="1"/>
    </xf>
    <xf numFmtId="0" fontId="0" fillId="2" borderId="11" xfId="0" applyFill="1" applyBorder="1" applyProtection="1">
      <protection hidden="1"/>
    </xf>
    <xf numFmtId="0" fontId="2" fillId="2" borderId="9" xfId="0" applyFont="1" applyFill="1" applyBorder="1" applyAlignment="1" applyProtection="1">
      <alignment horizontal="center"/>
      <protection hidden="1"/>
    </xf>
    <xf numFmtId="0" fontId="2" fillId="2" borderId="8" xfId="0" applyFont="1" applyFill="1" applyBorder="1" applyAlignment="1" applyProtection="1">
      <alignment horizontal="center"/>
      <protection hidden="1"/>
    </xf>
    <xf numFmtId="0" fontId="2" fillId="0" borderId="20" xfId="0" applyFont="1" applyBorder="1" applyProtection="1">
      <protection locked="0" hidden="1"/>
    </xf>
    <xf numFmtId="0" fontId="2" fillId="0" borderId="21" xfId="0" applyFont="1" applyBorder="1" applyProtection="1">
      <protection locked="0" hidden="1"/>
    </xf>
    <xf numFmtId="0" fontId="2" fillId="0" borderId="22" xfId="0" applyFont="1" applyBorder="1" applyProtection="1">
      <protection locked="0" hidden="1"/>
    </xf>
    <xf numFmtId="0" fontId="2" fillId="0" borderId="49" xfId="0" applyFont="1" applyBorder="1" applyProtection="1">
      <protection locked="0" hidden="1"/>
    </xf>
    <xf numFmtId="0" fontId="2" fillId="0" borderId="31" xfId="0" applyFont="1" applyBorder="1" applyProtection="1">
      <protection locked="0" hidden="1"/>
    </xf>
    <xf numFmtId="0" fontId="2" fillId="0" borderId="1" xfId="0" applyFont="1" applyBorder="1" applyProtection="1">
      <protection locked="0" hidden="1"/>
    </xf>
    <xf numFmtId="0" fontId="2" fillId="0" borderId="2" xfId="0" applyFont="1" applyBorder="1" applyProtection="1">
      <protection locked="0" hidden="1"/>
    </xf>
    <xf numFmtId="0" fontId="2" fillId="0" borderId="48" xfId="0" applyFont="1" applyBorder="1" applyProtection="1">
      <protection locked="0" hidden="1"/>
    </xf>
    <xf numFmtId="0" fontId="2" fillId="0" borderId="5" xfId="0" applyFont="1" applyBorder="1" applyProtection="1">
      <protection locked="0" hidden="1"/>
    </xf>
    <xf numFmtId="0" fontId="2" fillId="0" borderId="6" xfId="0" applyFont="1" applyBorder="1" applyProtection="1">
      <protection locked="0" hidden="1"/>
    </xf>
    <xf numFmtId="0" fontId="2" fillId="0" borderId="43" xfId="0" applyFont="1" applyBorder="1" applyProtection="1">
      <protection locked="0" hidden="1"/>
    </xf>
    <xf numFmtId="0" fontId="2" fillId="0" borderId="10" xfId="0" applyFont="1" applyBorder="1" applyProtection="1">
      <protection locked="0" hidden="1"/>
    </xf>
    <xf numFmtId="0" fontId="2" fillId="0" borderId="4" xfId="0" applyFont="1" applyBorder="1" applyProtection="1">
      <protection locked="0" hidden="1"/>
    </xf>
    <xf numFmtId="0" fontId="2" fillId="0" borderId="29" xfId="0" applyFont="1" applyBorder="1" applyProtection="1">
      <protection locked="0" hidden="1"/>
    </xf>
    <xf numFmtId="0" fontId="2" fillId="0" borderId="0" xfId="0" applyFont="1" applyProtection="1">
      <protection locked="0" hidden="1"/>
    </xf>
    <xf numFmtId="0" fontId="2" fillId="0" borderId="7" xfId="0" applyFont="1" applyBorder="1" applyProtection="1">
      <protection locked="0" hidden="1"/>
    </xf>
    <xf numFmtId="0" fontId="2" fillId="0" borderId="8" xfId="0" applyFont="1" applyBorder="1" applyProtection="1">
      <protection locked="0" hidden="1"/>
    </xf>
    <xf numFmtId="0" fontId="2" fillId="0" borderId="9" xfId="0" applyFont="1" applyBorder="1" applyProtection="1">
      <protection locked="0" hidden="1"/>
    </xf>
    <xf numFmtId="0" fontId="2" fillId="0" borderId="44" xfId="0" applyFont="1" applyBorder="1" applyProtection="1">
      <protection locked="0" hidden="1"/>
    </xf>
    <xf numFmtId="0" fontId="2" fillId="0" borderId="11" xfId="0" applyFont="1" applyBorder="1" applyProtection="1">
      <protection locked="0" hidden="1"/>
    </xf>
    <xf numFmtId="0" fontId="2" fillId="0" borderId="28" xfId="0" applyFont="1" applyBorder="1" applyProtection="1">
      <protection locked="0" hidden="1"/>
    </xf>
    <xf numFmtId="0" fontId="12" fillId="2" borderId="1" xfId="0" applyFont="1" applyFill="1" applyBorder="1" applyAlignment="1" applyProtection="1">
      <alignment horizontal="center" vertical="center"/>
      <protection hidden="1"/>
    </xf>
    <xf numFmtId="0" fontId="12" fillId="2" borderId="3" xfId="0" applyFont="1" applyFill="1" applyBorder="1" applyAlignment="1" applyProtection="1">
      <alignment horizontal="center" vertical="center"/>
      <protection hidden="1"/>
    </xf>
    <xf numFmtId="0" fontId="13" fillId="0" borderId="58" xfId="0" applyFont="1" applyFill="1" applyBorder="1" applyAlignment="1" applyProtection="1">
      <alignment vertical="center"/>
      <protection hidden="1"/>
    </xf>
    <xf numFmtId="0" fontId="13" fillId="0" borderId="60" xfId="0" applyFont="1" applyFill="1" applyBorder="1" applyAlignment="1" applyProtection="1">
      <alignment vertical="center"/>
      <protection hidden="1"/>
    </xf>
    <xf numFmtId="14" fontId="14" fillId="0" borderId="0" xfId="0" applyNumberFormat="1" applyFont="1" applyProtection="1">
      <protection hidden="1"/>
    </xf>
    <xf numFmtId="14" fontId="2" fillId="0" borderId="0" xfId="0" applyNumberFormat="1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3" fillId="2" borderId="23" xfId="0" applyFont="1" applyFill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2" fillId="0" borderId="20" xfId="0" applyFont="1" applyBorder="1" applyAlignment="1" applyProtection="1">
      <alignment horizontal="center"/>
      <protection locked="0" hidden="1"/>
    </xf>
    <xf numFmtId="0" fontId="2" fillId="0" borderId="21" xfId="0" applyFont="1" applyBorder="1" applyAlignment="1" applyProtection="1">
      <alignment horizontal="center"/>
      <protection locked="0" hidden="1"/>
    </xf>
    <xf numFmtId="0" fontId="2" fillId="0" borderId="22" xfId="0" applyFont="1" applyBorder="1" applyAlignment="1" applyProtection="1">
      <alignment horizontal="center"/>
      <protection locked="0" hidden="1"/>
    </xf>
    <xf numFmtId="0" fontId="2" fillId="0" borderId="4" xfId="0" applyFont="1" applyBorder="1" applyAlignment="1" applyProtection="1">
      <alignment horizontal="center"/>
      <protection locked="0" hidden="1"/>
    </xf>
    <xf numFmtId="0" fontId="2" fillId="0" borderId="5" xfId="0" applyFont="1" applyBorder="1" applyAlignment="1" applyProtection="1">
      <alignment horizontal="center"/>
      <protection locked="0" hidden="1"/>
    </xf>
    <xf numFmtId="0" fontId="2" fillId="0" borderId="6" xfId="0" applyFont="1" applyBorder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center" vertical="center"/>
      <protection hidden="1"/>
    </xf>
    <xf numFmtId="0" fontId="2" fillId="0" borderId="32" xfId="0" applyFont="1" applyBorder="1" applyAlignment="1" applyProtection="1">
      <alignment horizontal="center"/>
      <protection locked="0" hidden="1"/>
    </xf>
    <xf numFmtId="0" fontId="2" fillId="0" borderId="52" xfId="0" applyFont="1" applyBorder="1" applyAlignment="1" applyProtection="1">
      <alignment horizontal="center"/>
      <protection locked="0" hidden="1"/>
    </xf>
    <xf numFmtId="0" fontId="2" fillId="0" borderId="34" xfId="0" applyFont="1" applyBorder="1" applyAlignment="1" applyProtection="1">
      <alignment horizontal="center"/>
      <protection locked="0" hidden="1"/>
    </xf>
    <xf numFmtId="0" fontId="2" fillId="0" borderId="7" xfId="0" applyFont="1" applyBorder="1" applyAlignment="1" applyProtection="1">
      <alignment horizontal="center"/>
      <protection hidden="1"/>
    </xf>
    <xf numFmtId="0" fontId="18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2" fillId="0" borderId="20" xfId="0" applyFont="1" applyBorder="1" applyAlignment="1" applyProtection="1">
      <alignment vertical="center"/>
      <protection hidden="1"/>
    </xf>
    <xf numFmtId="0" fontId="2" fillId="0" borderId="31" xfId="0" applyFont="1" applyBorder="1" applyAlignment="1" applyProtection="1">
      <alignment vertical="center"/>
      <protection hidden="1"/>
    </xf>
    <xf numFmtId="0" fontId="2" fillId="2" borderId="1" xfId="0" applyFont="1" applyFill="1" applyBorder="1" applyAlignment="1" applyProtection="1">
      <alignment vertical="center"/>
      <protection locked="0" hidden="1"/>
    </xf>
    <xf numFmtId="0" fontId="2" fillId="2" borderId="3" xfId="0" applyFont="1" applyFill="1" applyBorder="1" applyAlignment="1" applyProtection="1">
      <alignment vertical="center"/>
      <protection locked="0" hidden="1"/>
    </xf>
    <xf numFmtId="0" fontId="2" fillId="0" borderId="0" xfId="0" applyFont="1" applyBorder="1" applyAlignment="1" applyProtection="1">
      <alignment vertical="center"/>
      <protection hidden="1"/>
    </xf>
    <xf numFmtId="0" fontId="2" fillId="0" borderId="32" xfId="0" applyFont="1" applyBorder="1" applyAlignment="1" applyProtection="1">
      <alignment vertical="center"/>
      <protection hidden="1"/>
    </xf>
    <xf numFmtId="0" fontId="2" fillId="0" borderId="33" xfId="0" applyFont="1" applyBorder="1" applyAlignment="1" applyProtection="1">
      <alignment vertical="center"/>
      <protection hidden="1"/>
    </xf>
    <xf numFmtId="0" fontId="2" fillId="2" borderId="32" xfId="0" applyFont="1" applyFill="1" applyBorder="1" applyAlignment="1" applyProtection="1">
      <alignment vertical="center"/>
      <protection locked="0" hidden="1"/>
    </xf>
    <xf numFmtId="0" fontId="2" fillId="2" borderId="34" xfId="0" applyFont="1" applyFill="1" applyBorder="1" applyAlignment="1" applyProtection="1">
      <alignment vertical="center"/>
      <protection locked="0" hidden="1"/>
    </xf>
    <xf numFmtId="0" fontId="2" fillId="0" borderId="17" xfId="0" applyFont="1" applyBorder="1" applyAlignment="1" applyProtection="1">
      <alignment vertical="center"/>
      <protection hidden="1"/>
    </xf>
    <xf numFmtId="0" fontId="2" fillId="0" borderId="37" xfId="0" applyFont="1" applyBorder="1" applyAlignment="1" applyProtection="1">
      <alignment vertical="center"/>
      <protection hidden="1"/>
    </xf>
    <xf numFmtId="0" fontId="2" fillId="0" borderId="38" xfId="0" applyFont="1" applyBorder="1" applyAlignment="1" applyProtection="1">
      <alignment vertical="center"/>
      <protection hidden="1"/>
    </xf>
    <xf numFmtId="0" fontId="2" fillId="0" borderId="0" xfId="0" applyFont="1" applyBorder="1" applyAlignment="1" applyProtection="1">
      <alignment horizontal="center" vertical="center"/>
      <protection hidden="1"/>
    </xf>
    <xf numFmtId="0" fontId="2" fillId="0" borderId="39" xfId="0" applyFont="1" applyBorder="1" applyAlignment="1" applyProtection="1">
      <alignment vertical="center"/>
      <protection hidden="1"/>
    </xf>
    <xf numFmtId="0" fontId="2" fillId="0" borderId="40" xfId="0" applyFont="1" applyBorder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2" fillId="0" borderId="41" xfId="0" applyFont="1" applyBorder="1" applyAlignment="1" applyProtection="1">
      <alignment vertical="center"/>
      <protection hidden="1"/>
    </xf>
    <xf numFmtId="0" fontId="7" fillId="3" borderId="5" xfId="0" applyFont="1" applyFill="1" applyBorder="1" applyAlignment="1" applyProtection="1">
      <alignment vertical="center" wrapText="1"/>
      <protection hidden="1"/>
    </xf>
    <xf numFmtId="0" fontId="2" fillId="0" borderId="56" xfId="0" applyFont="1" applyBorder="1" applyProtection="1">
      <protection hidden="1"/>
    </xf>
    <xf numFmtId="3" fontId="8" fillId="0" borderId="33" xfId="0" applyNumberFormat="1" applyFont="1" applyBorder="1" applyProtection="1">
      <protection hidden="1"/>
    </xf>
    <xf numFmtId="0" fontId="7" fillId="3" borderId="52" xfId="0" applyFont="1" applyFill="1" applyBorder="1" applyAlignment="1" applyProtection="1">
      <alignment vertical="center" wrapText="1"/>
      <protection hidden="1"/>
    </xf>
    <xf numFmtId="0" fontId="2" fillId="0" borderId="53" xfId="0" applyFont="1" applyBorder="1" applyProtection="1">
      <protection hidden="1"/>
    </xf>
    <xf numFmtId="0" fontId="2" fillId="2" borderId="21" xfId="0" applyFont="1" applyFill="1" applyBorder="1" applyProtection="1">
      <protection hidden="1"/>
    </xf>
    <xf numFmtId="0" fontId="2" fillId="2" borderId="5" xfId="0" applyFont="1" applyFill="1" applyBorder="1" applyProtection="1">
      <protection hidden="1"/>
    </xf>
    <xf numFmtId="0" fontId="2" fillId="0" borderId="6" xfId="0" applyFont="1" applyBorder="1" applyProtection="1">
      <protection hidden="1"/>
    </xf>
    <xf numFmtId="0" fontId="2" fillId="2" borderId="8" xfId="0" applyFont="1" applyFill="1" applyBorder="1" applyProtection="1">
      <protection hidden="1"/>
    </xf>
    <xf numFmtId="0" fontId="2" fillId="0" borderId="9" xfId="0" applyFont="1" applyBorder="1" applyProtection="1">
      <protection hidden="1"/>
    </xf>
    <xf numFmtId="0" fontId="7" fillId="3" borderId="8" xfId="0" applyFont="1" applyFill="1" applyBorder="1" applyAlignment="1" applyProtection="1">
      <alignment vertical="center" wrapText="1"/>
      <protection hidden="1"/>
    </xf>
    <xf numFmtId="0" fontId="2" fillId="0" borderId="50" xfId="0" applyFont="1" applyBorder="1" applyProtection="1">
      <protection hidden="1"/>
    </xf>
    <xf numFmtId="3" fontId="8" fillId="0" borderId="11" xfId="0" applyNumberFormat="1" applyFont="1" applyBorder="1" applyProtection="1">
      <protection hidden="1"/>
    </xf>
    <xf numFmtId="0" fontId="2" fillId="0" borderId="58" xfId="0" applyFont="1" applyBorder="1" applyProtection="1">
      <protection hidden="1"/>
    </xf>
    <xf numFmtId="0" fontId="2" fillId="2" borderId="59" xfId="0" applyFont="1" applyFill="1" applyBorder="1" applyProtection="1">
      <protection hidden="1"/>
    </xf>
    <xf numFmtId="0" fontId="3" fillId="0" borderId="23" xfId="0" applyFont="1" applyBorder="1" applyAlignment="1" applyProtection="1">
      <alignment horizontal="center"/>
      <protection hidden="1"/>
    </xf>
    <xf numFmtId="0" fontId="3" fillId="0" borderId="25" xfId="0" applyFont="1" applyBorder="1" applyAlignment="1" applyProtection="1">
      <alignment horizontal="center"/>
      <protection hidden="1"/>
    </xf>
    <xf numFmtId="0" fontId="3" fillId="0" borderId="14" xfId="0" applyFon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42" xfId="0" applyFont="1" applyBorder="1" applyAlignment="1" applyProtection="1">
      <alignment horizontal="center"/>
      <protection hidden="1"/>
    </xf>
    <xf numFmtId="0" fontId="4" fillId="2" borderId="2" xfId="0" applyFont="1" applyFill="1" applyBorder="1" applyAlignment="1" applyProtection="1">
      <alignment horizontal="center"/>
      <protection hidden="1"/>
    </xf>
    <xf numFmtId="0" fontId="2" fillId="0" borderId="45" xfId="0" applyFont="1" applyBorder="1" applyAlignment="1" applyProtection="1">
      <alignment horizontal="center"/>
      <protection hidden="1"/>
    </xf>
    <xf numFmtId="164" fontId="2" fillId="0" borderId="1" xfId="0" applyNumberFormat="1" applyFont="1" applyBorder="1" applyAlignment="1" applyProtection="1">
      <alignment horizontal="center"/>
      <protection hidden="1"/>
    </xf>
    <xf numFmtId="14" fontId="2" fillId="0" borderId="3" xfId="0" applyNumberFormat="1" applyFont="1" applyBorder="1" applyAlignment="1" applyProtection="1">
      <alignment horizontal="center"/>
      <protection hidden="1"/>
    </xf>
    <xf numFmtId="0" fontId="2" fillId="0" borderId="46" xfId="0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2" fillId="0" borderId="43" xfId="0" applyFont="1" applyBorder="1" applyAlignment="1" applyProtection="1">
      <alignment horizontal="center"/>
      <protection hidden="1"/>
    </xf>
    <xf numFmtId="0" fontId="4" fillId="2" borderId="5" xfId="0" applyFont="1" applyFill="1" applyBorder="1" applyAlignment="1" applyProtection="1">
      <alignment horizontal="center"/>
      <protection hidden="1"/>
    </xf>
    <xf numFmtId="0" fontId="2" fillId="0" borderId="10" xfId="0" applyFont="1" applyBorder="1" applyAlignment="1" applyProtection="1">
      <alignment horizontal="center"/>
      <protection hidden="1"/>
    </xf>
    <xf numFmtId="164" fontId="2" fillId="0" borderId="4" xfId="0" applyNumberFormat="1" applyFont="1" applyBorder="1" applyAlignment="1" applyProtection="1">
      <alignment horizontal="center"/>
      <protection hidden="1"/>
    </xf>
    <xf numFmtId="14" fontId="2" fillId="0" borderId="6" xfId="0" applyNumberFormat="1" applyFont="1" applyBorder="1" applyAlignment="1" applyProtection="1">
      <alignment horizontal="center"/>
      <protection hidden="1"/>
    </xf>
    <xf numFmtId="0" fontId="2" fillId="0" borderId="47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/>
      <protection hidden="1"/>
    </xf>
    <xf numFmtId="0" fontId="2" fillId="0" borderId="44" xfId="0" applyFont="1" applyBorder="1" applyAlignment="1" applyProtection="1">
      <alignment horizontal="center"/>
      <protection hidden="1"/>
    </xf>
    <xf numFmtId="0" fontId="4" fillId="2" borderId="8" xfId="0" applyFont="1" applyFill="1" applyBorder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164" fontId="2" fillId="0" borderId="7" xfId="0" applyNumberFormat="1" applyFont="1" applyBorder="1" applyAlignment="1" applyProtection="1">
      <alignment horizontal="center"/>
      <protection hidden="1"/>
    </xf>
    <xf numFmtId="14" fontId="2" fillId="0" borderId="9" xfId="0" applyNumberFormat="1" applyFont="1" applyBorder="1" applyAlignment="1" applyProtection="1">
      <alignment horizontal="center"/>
      <protection hidden="1"/>
    </xf>
    <xf numFmtId="0" fontId="2" fillId="0" borderId="28" xfId="0" applyFont="1" applyBorder="1" applyAlignment="1" applyProtection="1">
      <alignment horizontal="center"/>
      <protection hidden="1"/>
    </xf>
    <xf numFmtId="0" fontId="2" fillId="0" borderId="61" xfId="0" applyFont="1" applyBorder="1" applyAlignment="1" applyProtection="1">
      <alignment horizontal="center"/>
      <protection hidden="1"/>
    </xf>
    <xf numFmtId="0" fontId="2" fillId="0" borderId="0" xfId="0" applyFont="1" applyAlignment="1" applyProtection="1">
      <protection hidden="1"/>
    </xf>
    <xf numFmtId="0" fontId="2" fillId="0" borderId="29" xfId="0" applyFont="1" applyBorder="1" applyAlignment="1" applyProtection="1">
      <alignment horizontal="center"/>
      <protection hidden="1"/>
    </xf>
    <xf numFmtId="0" fontId="2" fillId="0" borderId="27" xfId="0" applyFont="1" applyBorder="1" applyAlignment="1" applyProtection="1">
      <alignment horizontal="left" vertical="center"/>
      <protection hidden="1"/>
    </xf>
    <xf numFmtId="0" fontId="2" fillId="0" borderId="43" xfId="0" applyFont="1" applyBorder="1" applyAlignment="1" applyProtection="1">
      <alignment horizontal="left" vertical="center"/>
      <protection hidden="1"/>
    </xf>
    <xf numFmtId="0" fontId="4" fillId="2" borderId="5" xfId="0" applyFont="1" applyFill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left" vertical="center"/>
      <protection hidden="1"/>
    </xf>
    <xf numFmtId="0" fontId="2" fillId="0" borderId="28" xfId="0" applyFont="1" applyBorder="1" applyAlignment="1" applyProtection="1">
      <alignment horizontal="left" vertical="center"/>
      <protection hidden="1"/>
    </xf>
    <xf numFmtId="0" fontId="2" fillId="0" borderId="44" xfId="0" applyFont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left" vertical="center"/>
      <protection hidden="1"/>
    </xf>
    <xf numFmtId="0" fontId="2" fillId="0" borderId="48" xfId="0" applyFont="1" applyBorder="1" applyAlignment="1" applyProtection="1">
      <alignment horizontal="center"/>
      <protection hidden="1"/>
    </xf>
    <xf numFmtId="0" fontId="2" fillId="0" borderId="27" xfId="0" applyFont="1" applyBorder="1" applyAlignment="1" applyProtection="1">
      <alignment horizontal="center" vertical="center"/>
      <protection hidden="1"/>
    </xf>
    <xf numFmtId="0" fontId="2" fillId="0" borderId="43" xfId="0" applyFont="1" applyBorder="1" applyAlignment="1" applyProtection="1">
      <alignment horizontal="center" vertical="center"/>
      <protection hidden="1"/>
    </xf>
    <xf numFmtId="0" fontId="2" fillId="2" borderId="5" xfId="0" applyFont="1" applyFill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28" xfId="0" applyFont="1" applyBorder="1" applyAlignment="1" applyProtection="1">
      <alignment horizontal="center" vertical="center"/>
      <protection hidden="1"/>
    </xf>
    <xf numFmtId="0" fontId="2" fillId="0" borderId="44" xfId="0" applyFont="1" applyBorder="1" applyAlignment="1" applyProtection="1">
      <alignment horizontal="center" vertical="center"/>
      <protection hidden="1"/>
    </xf>
    <xf numFmtId="0" fontId="2" fillId="2" borderId="8" xfId="0" applyFont="1" applyFill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6" fillId="0" borderId="0" xfId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3" fillId="0" borderId="23" xfId="0" applyFont="1" applyBorder="1" applyProtection="1">
      <protection hidden="1"/>
    </xf>
    <xf numFmtId="0" fontId="3" fillId="0" borderId="13" xfId="0" applyFont="1" applyBorder="1" applyAlignment="1" applyProtection="1">
      <alignment horizontal="center"/>
      <protection hidden="1"/>
    </xf>
    <xf numFmtId="0" fontId="3" fillId="0" borderId="19" xfId="0" applyFont="1" applyBorder="1" applyAlignment="1" applyProtection="1">
      <alignment horizontal="center"/>
      <protection hidden="1"/>
    </xf>
    <xf numFmtId="0" fontId="2" fillId="0" borderId="0" xfId="0" applyFont="1" applyBorder="1" applyProtection="1">
      <protection hidden="1"/>
    </xf>
    <xf numFmtId="0" fontId="4" fillId="2" borderId="21" xfId="0" applyFont="1" applyFill="1" applyBorder="1" applyAlignment="1" applyProtection="1">
      <alignment horizontal="center"/>
      <protection locked="0" hidden="1"/>
    </xf>
    <xf numFmtId="20" fontId="1" fillId="0" borderId="20" xfId="0" applyNumberFormat="1" applyFont="1" applyBorder="1" applyAlignment="1" applyProtection="1">
      <alignment horizontal="center"/>
      <protection hidden="1"/>
    </xf>
    <xf numFmtId="20" fontId="2" fillId="0" borderId="20" xfId="0" applyNumberFormat="1" applyFont="1" applyBorder="1" applyAlignment="1" applyProtection="1">
      <alignment horizontal="center"/>
      <protection hidden="1"/>
    </xf>
    <xf numFmtId="0" fontId="2" fillId="0" borderId="26" xfId="0" applyFont="1" applyBorder="1" applyAlignment="1" applyProtection="1">
      <alignment horizontal="center"/>
      <protection hidden="1"/>
    </xf>
    <xf numFmtId="0" fontId="4" fillId="2" borderId="5" xfId="0" applyFont="1" applyFill="1" applyBorder="1" applyAlignment="1" applyProtection="1">
      <alignment horizontal="center"/>
      <protection locked="0" hidden="1"/>
    </xf>
    <xf numFmtId="20" fontId="1" fillId="0" borderId="4" xfId="0" applyNumberFormat="1" applyFont="1" applyBorder="1" applyAlignment="1" applyProtection="1">
      <alignment horizontal="center"/>
      <protection hidden="1"/>
    </xf>
    <xf numFmtId="20" fontId="2" fillId="0" borderId="4" xfId="0" applyNumberFormat="1" applyFont="1" applyBorder="1" applyAlignment="1" applyProtection="1">
      <alignment horizontal="center"/>
      <protection hidden="1"/>
    </xf>
    <xf numFmtId="0" fontId="2" fillId="0" borderId="15" xfId="0" applyFont="1" applyBorder="1" applyAlignment="1" applyProtection="1">
      <alignment horizontal="center"/>
      <protection hidden="1"/>
    </xf>
    <xf numFmtId="0" fontId="2" fillId="0" borderId="27" xfId="0" applyFont="1" applyBorder="1" applyAlignment="1" applyProtection="1">
      <alignment horizontal="center"/>
      <protection hidden="1"/>
    </xf>
    <xf numFmtId="0" fontId="4" fillId="2" borderId="8" xfId="0" applyFont="1" applyFill="1" applyBorder="1" applyAlignment="1" applyProtection="1">
      <alignment horizontal="center"/>
      <protection locked="0" hidden="1"/>
    </xf>
    <xf numFmtId="20" fontId="1" fillId="0" borderId="7" xfId="0" applyNumberFormat="1" applyFont="1" applyBorder="1" applyAlignment="1" applyProtection="1">
      <alignment horizontal="center"/>
      <protection hidden="1"/>
    </xf>
    <xf numFmtId="20" fontId="2" fillId="0" borderId="7" xfId="0" applyNumberFormat="1" applyFont="1" applyBorder="1" applyAlignment="1" applyProtection="1">
      <alignment horizontal="center"/>
      <protection hidden="1"/>
    </xf>
    <xf numFmtId="0" fontId="2" fillId="0" borderId="16" xfId="0" applyFont="1" applyBorder="1" applyAlignment="1" applyProtection="1">
      <alignment horizontal="center"/>
      <protection hidden="1"/>
    </xf>
    <xf numFmtId="0" fontId="2" fillId="0" borderId="13" xfId="0" applyFont="1" applyBorder="1" applyProtection="1">
      <protection hidden="1"/>
    </xf>
    <xf numFmtId="0" fontId="5" fillId="0" borderId="13" xfId="0" applyFont="1" applyBorder="1" applyProtection="1">
      <protection hidden="1"/>
    </xf>
    <xf numFmtId="0" fontId="3" fillId="0" borderId="30" xfId="0" applyFont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/>
      <protection hidden="1"/>
    </xf>
    <xf numFmtId="0" fontId="2" fillId="2" borderId="2" xfId="0" applyFont="1" applyFill="1" applyBorder="1" applyAlignment="1" applyProtection="1">
      <alignment horizontal="center"/>
      <protection hidden="1"/>
    </xf>
    <xf numFmtId="0" fontId="2" fillId="2" borderId="18" xfId="0" applyFont="1" applyFill="1" applyBorder="1" applyAlignment="1" applyProtection="1">
      <alignment horizontal="left"/>
      <protection hidden="1"/>
    </xf>
    <xf numFmtId="0" fontId="2" fillId="2" borderId="3" xfId="0" applyFont="1" applyFill="1" applyBorder="1" applyAlignment="1" applyProtection="1">
      <alignment horizontal="center"/>
      <protection hidden="1"/>
    </xf>
    <xf numFmtId="0" fontId="2" fillId="2" borderId="4" xfId="0" applyFont="1" applyFill="1" applyBorder="1" applyAlignment="1" applyProtection="1">
      <alignment horizontal="center"/>
      <protection hidden="1"/>
    </xf>
    <xf numFmtId="0" fontId="2" fillId="2" borderId="5" xfId="0" applyFont="1" applyFill="1" applyBorder="1" applyAlignment="1" applyProtection="1">
      <alignment horizontal="center"/>
      <protection hidden="1"/>
    </xf>
    <xf numFmtId="0" fontId="2" fillId="2" borderId="15" xfId="0" applyFont="1" applyFill="1" applyBorder="1" applyAlignment="1" applyProtection="1">
      <alignment horizontal="left"/>
      <protection hidden="1"/>
    </xf>
    <xf numFmtId="0" fontId="2" fillId="2" borderId="6" xfId="0" applyFont="1" applyFill="1" applyBorder="1" applyAlignment="1" applyProtection="1">
      <alignment horizontal="center"/>
      <protection hidden="1"/>
    </xf>
    <xf numFmtId="0" fontId="2" fillId="0" borderId="10" xfId="0" applyFont="1" applyBorder="1" applyAlignment="1" applyProtection="1">
      <alignment horizontal="left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left"/>
      <protection hidden="1"/>
    </xf>
    <xf numFmtId="0" fontId="2" fillId="0" borderId="8" xfId="0" applyFont="1" applyBorder="1" applyAlignment="1" applyProtection="1">
      <alignment horizontal="center"/>
      <protection hidden="1"/>
    </xf>
    <xf numFmtId="0" fontId="2" fillId="2" borderId="21" xfId="0" applyFont="1" applyFill="1" applyBorder="1" applyAlignment="1" applyProtection="1">
      <alignment horizontal="center"/>
      <protection locked="0" hidden="1"/>
    </xf>
    <xf numFmtId="0" fontId="2" fillId="2" borderId="5" xfId="0" applyFont="1" applyFill="1" applyBorder="1" applyAlignment="1" applyProtection="1">
      <alignment horizontal="center"/>
      <protection locked="0" hidden="1"/>
    </xf>
    <xf numFmtId="0" fontId="2" fillId="2" borderId="8" xfId="0" applyFont="1" applyFill="1" applyBorder="1" applyAlignment="1" applyProtection="1">
      <alignment horizontal="center"/>
      <protection locked="0" hidden="1"/>
    </xf>
    <xf numFmtId="0" fontId="14" fillId="0" borderId="0" xfId="0" applyFont="1" applyAlignment="1" applyProtection="1">
      <alignment horizontal="center"/>
      <protection hidden="1"/>
    </xf>
    <xf numFmtId="0" fontId="3" fillId="0" borderId="20" xfId="0" applyFont="1" applyBorder="1" applyAlignment="1" applyProtection="1">
      <alignment horizontal="center"/>
      <protection hidden="1"/>
    </xf>
    <xf numFmtId="0" fontId="3" fillId="0" borderId="4" xfId="0" applyFont="1" applyBorder="1" applyAlignment="1" applyProtection="1">
      <alignment horizontal="center"/>
      <protection hidden="1"/>
    </xf>
    <xf numFmtId="0" fontId="3" fillId="0" borderId="7" xfId="0" applyFont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3" fillId="2" borderId="23" xfId="0" applyFont="1" applyFill="1" applyBorder="1" applyAlignment="1" applyProtection="1">
      <alignment horizontal="center"/>
      <protection hidden="1"/>
    </xf>
    <xf numFmtId="0" fontId="22" fillId="7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0" fontId="27" fillId="7" borderId="0" xfId="0" applyFont="1" applyFill="1" applyAlignment="1">
      <alignment horizontal="center" vertical="center" wrapText="1"/>
    </xf>
    <xf numFmtId="0" fontId="25" fillId="3" borderId="0" xfId="0" applyFont="1" applyFill="1" applyAlignment="1">
      <alignment horizontal="center" vertical="center" wrapText="1"/>
    </xf>
    <xf numFmtId="0" fontId="25" fillId="3" borderId="0" xfId="0" applyFont="1" applyFill="1" applyAlignment="1">
      <alignment vertical="center" wrapText="1"/>
    </xf>
    <xf numFmtId="0" fontId="28" fillId="0" borderId="0" xfId="0" applyFont="1" applyAlignment="1">
      <alignment vertical="center" wrapText="1"/>
    </xf>
    <xf numFmtId="0" fontId="30" fillId="0" borderId="0" xfId="0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left"/>
      <protection hidden="1"/>
    </xf>
    <xf numFmtId="0" fontId="6" fillId="0" borderId="0" xfId="1" applyAlignment="1" applyProtection="1">
      <alignment horizont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16" fillId="0" borderId="0" xfId="0" applyFont="1" applyAlignment="1" applyProtection="1">
      <alignment horizontal="left" vertical="center" wrapText="1"/>
      <protection hidden="1"/>
    </xf>
    <xf numFmtId="0" fontId="0" fillId="2" borderId="67" xfId="0" applyFill="1" applyBorder="1" applyAlignment="1" applyProtection="1">
      <alignment vertical="center" wrapText="1"/>
      <protection hidden="1"/>
    </xf>
    <xf numFmtId="0" fontId="0" fillId="2" borderId="68" xfId="0" applyFont="1" applyFill="1" applyBorder="1" applyAlignment="1" applyProtection="1">
      <alignment vertical="center" wrapText="1"/>
      <protection hidden="1"/>
    </xf>
    <xf numFmtId="0" fontId="0" fillId="2" borderId="68" xfId="0" applyFill="1" applyBorder="1" applyAlignment="1" applyProtection="1">
      <alignment vertical="center" wrapText="1"/>
      <protection hidden="1"/>
    </xf>
    <xf numFmtId="0" fontId="0" fillId="2" borderId="69" xfId="0" applyFill="1" applyBorder="1" applyAlignment="1" applyProtection="1">
      <alignment vertical="center" wrapText="1"/>
      <protection hidden="1"/>
    </xf>
    <xf numFmtId="0" fontId="0" fillId="0" borderId="48" xfId="0" applyBorder="1" applyAlignment="1" applyProtection="1">
      <alignment vertical="center" wrapText="1"/>
      <protection hidden="1"/>
    </xf>
    <xf numFmtId="0" fontId="0" fillId="0" borderId="42" xfId="0" applyBorder="1" applyAlignment="1" applyProtection="1">
      <alignment vertical="center" wrapText="1"/>
      <protection locked="0" hidden="1"/>
    </xf>
    <xf numFmtId="0" fontId="0" fillId="0" borderId="2" xfId="0" applyFont="1" applyBorder="1" applyAlignment="1" applyProtection="1">
      <alignment vertical="center" wrapText="1"/>
      <protection locked="0" hidden="1"/>
    </xf>
    <xf numFmtId="0" fontId="0" fillId="0" borderId="2" xfId="0" applyBorder="1" applyAlignment="1" applyProtection="1">
      <alignment vertical="center" wrapText="1"/>
      <protection locked="0" hidden="1"/>
    </xf>
    <xf numFmtId="0" fontId="0" fillId="0" borderId="3" xfId="0" applyBorder="1" applyAlignment="1" applyProtection="1">
      <alignment vertical="center" wrapText="1"/>
      <protection locked="0" hidden="1"/>
    </xf>
    <xf numFmtId="0" fontId="0" fillId="0" borderId="27" xfId="0" applyBorder="1" applyAlignment="1" applyProtection="1">
      <alignment vertical="center" wrapText="1"/>
      <protection hidden="1"/>
    </xf>
    <xf numFmtId="0" fontId="0" fillId="0" borderId="43" xfId="0" applyBorder="1" applyAlignment="1" applyProtection="1">
      <alignment vertical="center" wrapText="1"/>
      <protection locked="0" hidden="1"/>
    </xf>
    <xf numFmtId="0" fontId="0" fillId="0" borderId="5" xfId="0" applyFont="1" applyBorder="1" applyAlignment="1" applyProtection="1">
      <alignment vertical="center" wrapText="1"/>
      <protection locked="0" hidden="1"/>
    </xf>
    <xf numFmtId="0" fontId="0" fillId="0" borderId="5" xfId="0" applyBorder="1" applyAlignment="1" applyProtection="1">
      <alignment vertical="center" wrapText="1"/>
      <protection locked="0" hidden="1"/>
    </xf>
    <xf numFmtId="0" fontId="0" fillId="0" borderId="6" xfId="0" applyBorder="1" applyAlignment="1" applyProtection="1">
      <alignment vertical="center" wrapText="1"/>
      <protection locked="0" hidden="1"/>
    </xf>
    <xf numFmtId="0" fontId="0" fillId="0" borderId="43" xfId="0" applyBorder="1" applyAlignment="1" applyProtection="1">
      <alignment horizontal="left" vertical="center" wrapText="1"/>
      <protection locked="0" hidden="1"/>
    </xf>
    <xf numFmtId="0" fontId="0" fillId="0" borderId="27" xfId="0" applyBorder="1" applyAlignment="1" applyProtection="1">
      <alignment horizontal="left" vertical="center" wrapText="1"/>
      <protection hidden="1"/>
    </xf>
    <xf numFmtId="0" fontId="0" fillId="0" borderId="5" xfId="0" applyBorder="1" applyAlignment="1" applyProtection="1">
      <alignment horizontal="left" vertical="center" wrapText="1"/>
      <protection locked="0" hidden="1"/>
    </xf>
    <xf numFmtId="0" fontId="0" fillId="0" borderId="6" xfId="0" applyBorder="1" applyAlignment="1" applyProtection="1">
      <alignment horizontal="left" vertical="center" wrapText="1"/>
      <protection hidden="1"/>
    </xf>
    <xf numFmtId="0" fontId="0" fillId="0" borderId="6" xfId="0" applyBorder="1" applyAlignment="1" applyProtection="1">
      <alignment vertical="center" wrapText="1"/>
      <protection hidden="1"/>
    </xf>
    <xf numFmtId="0" fontId="0" fillId="0" borderId="70" xfId="0" applyBorder="1" applyAlignment="1" applyProtection="1">
      <alignment vertical="center" wrapText="1"/>
      <protection locked="0" hidden="1"/>
    </xf>
    <xf numFmtId="0" fontId="0" fillId="0" borderId="52" xfId="0" applyFont="1" applyBorder="1" applyAlignment="1" applyProtection="1">
      <alignment vertical="center" wrapText="1"/>
      <protection locked="0" hidden="1"/>
    </xf>
    <xf numFmtId="0" fontId="0" fillId="0" borderId="52" xfId="0" applyBorder="1" applyAlignment="1" applyProtection="1">
      <alignment vertical="center" wrapText="1"/>
      <protection locked="0" hidden="1"/>
    </xf>
    <xf numFmtId="0" fontId="0" fillId="0" borderId="34" xfId="0" applyBorder="1" applyAlignment="1" applyProtection="1">
      <alignment vertical="center" wrapText="1"/>
      <protection locked="0" hidden="1"/>
    </xf>
    <xf numFmtId="0" fontId="0" fillId="0" borderId="28" xfId="0" applyBorder="1" applyAlignment="1" applyProtection="1">
      <alignment vertical="center" wrapText="1"/>
      <protection hidden="1"/>
    </xf>
    <xf numFmtId="0" fontId="0" fillId="0" borderId="44" xfId="0" applyBorder="1" applyAlignment="1" applyProtection="1">
      <alignment vertical="center" wrapText="1"/>
      <protection locked="0" hidden="1"/>
    </xf>
    <xf numFmtId="0" fontId="0" fillId="0" borderId="8" xfId="0" applyFont="1" applyBorder="1" applyAlignment="1" applyProtection="1">
      <alignment vertical="center" wrapText="1"/>
      <protection locked="0" hidden="1"/>
    </xf>
    <xf numFmtId="0" fontId="0" fillId="0" borderId="8" xfId="0" applyBorder="1" applyAlignment="1" applyProtection="1">
      <alignment vertical="center" wrapText="1"/>
      <protection locked="0" hidden="1"/>
    </xf>
    <xf numFmtId="0" fontId="0" fillId="0" borderId="9" xfId="0" applyBorder="1" applyAlignment="1" applyProtection="1">
      <alignment vertical="center" wrapText="1"/>
      <protection locked="0" hidden="1"/>
    </xf>
    <xf numFmtId="0" fontId="16" fillId="0" borderId="0" xfId="0" applyFont="1" applyAlignment="1" applyProtection="1">
      <alignment vertical="center" wrapText="1"/>
      <protection hidden="1"/>
    </xf>
    <xf numFmtId="0" fontId="0" fillId="0" borderId="0" xfId="0" applyFont="1" applyAlignment="1" applyProtection="1">
      <alignment vertical="center" wrapText="1"/>
      <protection hidden="1"/>
    </xf>
    <xf numFmtId="14" fontId="2" fillId="0" borderId="0" xfId="0" applyNumberFormat="1" applyFont="1" applyAlignment="1" applyProtection="1">
      <alignment horizontal="center" vertical="center"/>
      <protection hidden="1"/>
    </xf>
    <xf numFmtId="0" fontId="0" fillId="0" borderId="49" xfId="0" applyBorder="1" applyAlignment="1" applyProtection="1">
      <alignment vertical="center" wrapText="1"/>
      <protection locked="0" hidden="1"/>
    </xf>
    <xf numFmtId="0" fontId="0" fillId="0" borderId="21" xfId="0" applyFont="1" applyBorder="1" applyAlignment="1" applyProtection="1">
      <alignment vertical="center" wrapText="1"/>
      <protection locked="0" hidden="1"/>
    </xf>
    <xf numFmtId="0" fontId="0" fillId="0" borderId="21" xfId="0" applyBorder="1" applyAlignment="1" applyProtection="1">
      <alignment vertical="center" wrapText="1"/>
      <protection locked="0" hidden="1"/>
    </xf>
    <xf numFmtId="0" fontId="0" fillId="0" borderId="22" xfId="0" applyBorder="1" applyAlignment="1" applyProtection="1">
      <alignment vertical="center" wrapText="1"/>
      <protection locked="0" hidden="1"/>
    </xf>
    <xf numFmtId="0" fontId="18" fillId="0" borderId="0" xfId="0" applyFont="1" applyAlignment="1" applyProtection="1">
      <alignment horizontal="right" vertical="center"/>
      <protection hidden="1"/>
    </xf>
    <xf numFmtId="0" fontId="0" fillId="0" borderId="0" xfId="0" applyBorder="1" applyProtection="1">
      <protection hidden="1"/>
    </xf>
    <xf numFmtId="0" fontId="18" fillId="0" borderId="0" xfId="0" applyFont="1" applyBorder="1" applyProtection="1">
      <protection hidden="1"/>
    </xf>
    <xf numFmtId="0" fontId="21" fillId="0" borderId="0" xfId="0" applyFont="1" applyBorder="1" applyProtection="1">
      <protection locked="0" hidden="1"/>
    </xf>
    <xf numFmtId="0" fontId="2" fillId="0" borderId="0" xfId="0" applyFont="1" applyAlignment="1" applyProtection="1">
      <alignment vertical="center" wrapText="1"/>
      <protection hidden="1"/>
    </xf>
    <xf numFmtId="0" fontId="19" fillId="0" borderId="0" xfId="0" applyFont="1" applyBorder="1" applyAlignment="1" applyProtection="1">
      <alignment vertical="center"/>
      <protection hidden="1"/>
    </xf>
    <xf numFmtId="0" fontId="18" fillId="0" borderId="0" xfId="0" applyFont="1" applyBorder="1" applyAlignment="1" applyProtection="1">
      <alignment vertical="center"/>
      <protection hidden="1"/>
    </xf>
    <xf numFmtId="0" fontId="20" fillId="0" borderId="0" xfId="0" applyFont="1" applyBorder="1" applyAlignment="1" applyProtection="1">
      <alignment vertical="top"/>
      <protection locked="0" hidden="1"/>
    </xf>
    <xf numFmtId="0" fontId="18" fillId="0" borderId="0" xfId="0" applyFont="1" applyBorder="1" applyAlignment="1" applyProtection="1">
      <alignment vertical="center" wrapText="1"/>
      <protection hidden="1"/>
    </xf>
    <xf numFmtId="0" fontId="32" fillId="0" borderId="0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0" xfId="0" quotePrefix="1" applyAlignment="1">
      <alignment horizontal="right"/>
    </xf>
    <xf numFmtId="0" fontId="2" fillId="0" borderId="0" xfId="0" applyFont="1" applyAlignment="1" applyProtection="1">
      <alignment horizontal="center" vertical="center"/>
      <protection hidden="1"/>
    </xf>
    <xf numFmtId="0" fontId="13" fillId="0" borderId="58" xfId="0" applyFont="1" applyFill="1" applyBorder="1" applyAlignment="1" applyProtection="1">
      <alignment horizontal="center" vertical="center"/>
      <protection locked="0" hidden="1"/>
    </xf>
    <xf numFmtId="0" fontId="13" fillId="0" borderId="60" xfId="0" applyFont="1" applyFill="1" applyBorder="1" applyAlignment="1" applyProtection="1">
      <alignment horizontal="center" vertical="center"/>
      <protection locked="0" hidden="1"/>
    </xf>
    <xf numFmtId="0" fontId="31" fillId="2" borderId="33" xfId="0" applyFont="1" applyFill="1" applyBorder="1" applyAlignment="1" applyProtection="1">
      <alignment horizontal="center" vertical="center" wrapText="1"/>
      <protection hidden="1"/>
    </xf>
    <xf numFmtId="0" fontId="31" fillId="2" borderId="54" xfId="0" applyFont="1" applyFill="1" applyBorder="1" applyAlignment="1" applyProtection="1">
      <alignment horizontal="center" vertical="center"/>
      <protection hidden="1"/>
    </xf>
    <xf numFmtId="0" fontId="31" fillId="2" borderId="72" xfId="0" applyFont="1" applyFill="1" applyBorder="1" applyAlignment="1" applyProtection="1">
      <alignment horizontal="center" vertical="center"/>
      <protection hidden="1"/>
    </xf>
    <xf numFmtId="0" fontId="31" fillId="2" borderId="73" xfId="0" applyFont="1" applyFill="1" applyBorder="1" applyAlignment="1" applyProtection="1">
      <alignment horizontal="center" vertical="center"/>
      <protection hidden="1"/>
    </xf>
    <xf numFmtId="0" fontId="31" fillId="2" borderId="74" xfId="0" applyFont="1" applyFill="1" applyBorder="1" applyAlignment="1" applyProtection="1">
      <alignment horizontal="center" vertical="center"/>
      <protection hidden="1"/>
    </xf>
    <xf numFmtId="0" fontId="31" fillId="2" borderId="75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/>
      <protection hidden="1"/>
    </xf>
    <xf numFmtId="0" fontId="2" fillId="2" borderId="8" xfId="0" applyFont="1" applyFill="1" applyBorder="1" applyAlignment="1" applyProtection="1">
      <alignment horizontal="center"/>
      <protection hidden="1"/>
    </xf>
    <xf numFmtId="0" fontId="2" fillId="0" borderId="44" xfId="0" applyFont="1" applyBorder="1" applyAlignment="1" applyProtection="1">
      <alignment horizontal="center"/>
      <protection locked="0" hidden="1"/>
    </xf>
    <xf numFmtId="0" fontId="2" fillId="0" borderId="8" xfId="0" applyFont="1" applyBorder="1" applyAlignment="1" applyProtection="1">
      <alignment horizontal="center"/>
      <protection locked="0" hidden="1"/>
    </xf>
    <xf numFmtId="0" fontId="2" fillId="0" borderId="9" xfId="0" applyFont="1" applyBorder="1" applyAlignment="1" applyProtection="1">
      <alignment horizontal="center"/>
      <protection locked="0" hidden="1"/>
    </xf>
    <xf numFmtId="0" fontId="2" fillId="0" borderId="23" xfId="0" applyFont="1" applyBorder="1" applyAlignment="1" applyProtection="1">
      <alignment horizontal="center"/>
      <protection hidden="1"/>
    </xf>
    <xf numFmtId="0" fontId="2" fillId="0" borderId="24" xfId="0" applyFont="1" applyBorder="1" applyAlignment="1" applyProtection="1">
      <alignment horizontal="center"/>
      <protection hidden="1"/>
    </xf>
    <xf numFmtId="0" fontId="2" fillId="0" borderId="25" xfId="0" applyFont="1" applyBorder="1" applyAlignment="1" applyProtection="1">
      <alignment horizontal="center"/>
      <protection hidden="1"/>
    </xf>
    <xf numFmtId="0" fontId="2" fillId="0" borderId="49" xfId="0" applyFont="1" applyBorder="1" applyAlignment="1" applyProtection="1">
      <alignment horizontal="center"/>
      <protection hidden="1"/>
    </xf>
    <xf numFmtId="0" fontId="2" fillId="0" borderId="21" xfId="0" applyFont="1" applyBorder="1" applyAlignment="1" applyProtection="1">
      <alignment horizontal="center"/>
      <protection hidden="1"/>
    </xf>
    <xf numFmtId="0" fontId="2" fillId="0" borderId="22" xfId="0" applyFont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/>
      <protection hidden="1"/>
    </xf>
    <xf numFmtId="0" fontId="2" fillId="2" borderId="2" xfId="0" applyFont="1" applyFill="1" applyBorder="1" applyAlignment="1" applyProtection="1">
      <alignment horizontal="center"/>
      <protection hidden="1"/>
    </xf>
    <xf numFmtId="0" fontId="2" fillId="0" borderId="42" xfId="0" applyFont="1" applyBorder="1" applyAlignment="1" applyProtection="1">
      <alignment horizontal="center"/>
      <protection locked="0" hidden="1"/>
    </xf>
    <xf numFmtId="0" fontId="2" fillId="0" borderId="2" xfId="0" applyFont="1" applyBorder="1" applyAlignment="1" applyProtection="1">
      <alignment horizontal="center"/>
      <protection locked="0" hidden="1"/>
    </xf>
    <xf numFmtId="0" fontId="2" fillId="0" borderId="3" xfId="0" applyFont="1" applyBorder="1" applyAlignment="1" applyProtection="1">
      <alignment horizontal="center"/>
      <protection locked="0" hidden="1"/>
    </xf>
    <xf numFmtId="0" fontId="3" fillId="0" borderId="12" xfId="0" applyFont="1" applyBorder="1" applyAlignment="1" applyProtection="1">
      <alignment horizontal="center"/>
      <protection hidden="1"/>
    </xf>
    <xf numFmtId="0" fontId="3" fillId="0" borderId="13" xfId="0" applyFont="1" applyBorder="1" applyAlignment="1" applyProtection="1">
      <alignment horizontal="center"/>
      <protection hidden="1"/>
    </xf>
    <xf numFmtId="0" fontId="3" fillId="0" borderId="14" xfId="0" applyFont="1" applyBorder="1" applyAlignment="1" applyProtection="1">
      <alignment horizontal="center"/>
      <protection hidden="1"/>
    </xf>
    <xf numFmtId="0" fontId="2" fillId="0" borderId="8" xfId="0" applyFont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57" xfId="0" applyFont="1" applyBorder="1" applyAlignment="1" applyProtection="1">
      <alignment horizontal="center"/>
      <protection hidden="1"/>
    </xf>
    <xf numFmtId="0" fontId="2" fillId="0" borderId="16" xfId="0" applyFont="1" applyBorder="1" applyAlignment="1" applyProtection="1">
      <alignment horizontal="center"/>
      <protection hidden="1"/>
    </xf>
    <xf numFmtId="0" fontId="2" fillId="0" borderId="51" xfId="0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2" fillId="0" borderId="2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9" fillId="3" borderId="7" xfId="0" applyFont="1" applyFill="1" applyBorder="1" applyAlignment="1" applyProtection="1">
      <alignment horizontal="center" vertical="center" wrapText="1"/>
      <protection hidden="1"/>
    </xf>
    <xf numFmtId="0" fontId="9" fillId="3" borderId="8" xfId="0" applyFont="1" applyFill="1" applyBorder="1" applyAlignment="1" applyProtection="1">
      <alignment horizontal="center" vertical="center" wrapText="1"/>
      <protection hidden="1"/>
    </xf>
    <xf numFmtId="0" fontId="9" fillId="0" borderId="8" xfId="0" applyFont="1" applyBorder="1" applyAlignment="1" applyProtection="1">
      <alignment horizontal="left"/>
      <protection hidden="1"/>
    </xf>
    <xf numFmtId="0" fontId="0" fillId="0" borderId="16" xfId="0" applyFont="1" applyBorder="1" applyAlignment="1" applyProtection="1">
      <alignment horizontal="left"/>
      <protection hidden="1"/>
    </xf>
    <xf numFmtId="0" fontId="0" fillId="0" borderId="51" xfId="0" applyFont="1" applyBorder="1" applyAlignment="1" applyProtection="1">
      <alignment horizontal="left"/>
      <protection hidden="1"/>
    </xf>
    <xf numFmtId="0" fontId="9" fillId="3" borderId="32" xfId="0" applyFont="1" applyFill="1" applyBorder="1" applyAlignment="1" applyProtection="1">
      <alignment horizontal="center" vertical="center" wrapText="1"/>
      <protection hidden="1"/>
    </xf>
    <xf numFmtId="0" fontId="9" fillId="3" borderId="52" xfId="0" applyFont="1" applyFill="1" applyBorder="1" applyAlignment="1" applyProtection="1">
      <alignment horizontal="center" vertical="center" wrapText="1"/>
      <protection hidden="1"/>
    </xf>
    <xf numFmtId="0" fontId="9" fillId="0" borderId="52" xfId="0" applyFont="1" applyBorder="1" applyAlignment="1" applyProtection="1">
      <alignment horizontal="left"/>
      <protection hidden="1"/>
    </xf>
    <xf numFmtId="0" fontId="0" fillId="0" borderId="54" xfId="0" applyFont="1" applyBorder="1" applyAlignment="1" applyProtection="1">
      <alignment horizontal="left"/>
      <protection hidden="1"/>
    </xf>
    <xf numFmtId="0" fontId="0" fillId="0" borderId="55" xfId="0" applyFont="1" applyBorder="1" applyAlignment="1" applyProtection="1">
      <alignment horizontal="left"/>
      <protection hidden="1"/>
    </xf>
    <xf numFmtId="0" fontId="2" fillId="0" borderId="59" xfId="0" applyFont="1" applyBorder="1" applyAlignment="1" applyProtection="1">
      <alignment horizontal="center"/>
      <protection hidden="1"/>
    </xf>
    <xf numFmtId="0" fontId="9" fillId="0" borderId="5" xfId="0" applyFont="1" applyBorder="1" applyAlignment="1" applyProtection="1">
      <alignment horizontal="left"/>
      <protection hidden="1"/>
    </xf>
    <xf numFmtId="0" fontId="9" fillId="3" borderId="4" xfId="0" applyFont="1" applyFill="1" applyBorder="1" applyAlignment="1" applyProtection="1">
      <alignment horizontal="center" vertical="center" wrapText="1"/>
      <protection hidden="1"/>
    </xf>
    <xf numFmtId="0" fontId="9" fillId="3" borderId="5" xfId="0" applyFont="1" applyFill="1" applyBorder="1" applyAlignment="1" applyProtection="1">
      <alignment horizontal="center" vertical="center" wrapText="1"/>
      <protection hidden="1"/>
    </xf>
    <xf numFmtId="0" fontId="3" fillId="0" borderId="24" xfId="0" applyFont="1" applyBorder="1" applyAlignment="1" applyProtection="1">
      <alignment horizontal="center"/>
      <protection hidden="1"/>
    </xf>
    <xf numFmtId="0" fontId="3" fillId="0" borderId="25" xfId="0" applyFont="1" applyBorder="1" applyAlignment="1" applyProtection="1">
      <alignment horizont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2" fillId="0" borderId="25" xfId="0" applyFont="1" applyBorder="1" applyAlignment="1" applyProtection="1">
      <alignment horizontal="center" vertical="center"/>
      <protection hidden="1"/>
    </xf>
    <xf numFmtId="166" fontId="2" fillId="0" borderId="12" xfId="0" applyNumberFormat="1" applyFont="1" applyBorder="1" applyAlignment="1" applyProtection="1">
      <alignment horizontal="center" vertical="center"/>
      <protection hidden="1"/>
    </xf>
    <xf numFmtId="166" fontId="2" fillId="0" borderId="35" xfId="0" applyNumberFormat="1" applyFont="1" applyBorder="1" applyAlignment="1" applyProtection="1">
      <alignment horizontal="center" vertical="center"/>
      <protection hidden="1"/>
    </xf>
    <xf numFmtId="0" fontId="6" fillId="0" borderId="36" xfId="1" applyBorder="1" applyAlignment="1" applyProtection="1">
      <alignment horizontal="center" vertical="center"/>
      <protection hidden="1"/>
    </xf>
    <xf numFmtId="0" fontId="6" fillId="0" borderId="14" xfId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17" fillId="0" borderId="4" xfId="0" applyFont="1" applyBorder="1" applyAlignment="1" applyProtection="1">
      <alignment horizontal="center" vertical="center"/>
      <protection locked="0" hidden="1"/>
    </xf>
    <xf numFmtId="0" fontId="17" fillId="0" borderId="5" xfId="0" applyFont="1" applyBorder="1" applyAlignment="1" applyProtection="1">
      <alignment horizontal="center" vertical="center"/>
      <protection locked="0" hidden="1"/>
    </xf>
    <xf numFmtId="0" fontId="17" fillId="0" borderId="6" xfId="0" applyFont="1" applyBorder="1" applyAlignment="1" applyProtection="1">
      <alignment horizontal="center" vertical="center"/>
      <protection locked="0" hidden="1"/>
    </xf>
    <xf numFmtId="0" fontId="17" fillId="0" borderId="7" xfId="0" applyFont="1" applyBorder="1" applyAlignment="1" applyProtection="1">
      <alignment horizontal="center" vertical="center"/>
      <protection locked="0" hidden="1"/>
    </xf>
    <xf numFmtId="0" fontId="17" fillId="0" borderId="8" xfId="0" applyFont="1" applyBorder="1" applyAlignment="1" applyProtection="1">
      <alignment horizontal="center" vertical="center"/>
      <protection locked="0" hidden="1"/>
    </xf>
    <xf numFmtId="0" fontId="17" fillId="0" borderId="9" xfId="0" applyFont="1" applyBorder="1" applyAlignment="1" applyProtection="1">
      <alignment horizontal="center" vertical="center"/>
      <protection locked="0"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Alignment="1" applyProtection="1">
      <alignment horizontal="center" vertical="center"/>
      <protection hidden="1"/>
    </xf>
    <xf numFmtId="0" fontId="2" fillId="2" borderId="3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center" vertical="center"/>
      <protection hidden="1"/>
    </xf>
    <xf numFmtId="0" fontId="2" fillId="2" borderId="5" xfId="0" applyFont="1" applyFill="1" applyBorder="1" applyAlignment="1" applyProtection="1">
      <alignment horizontal="center" vertical="center"/>
      <protection hidden="1"/>
    </xf>
    <xf numFmtId="0" fontId="2" fillId="2" borderId="6" xfId="0" applyFont="1" applyFill="1" applyBorder="1" applyAlignment="1" applyProtection="1">
      <alignment horizontal="center" vertical="center"/>
      <protection hidden="1"/>
    </xf>
    <xf numFmtId="0" fontId="2" fillId="2" borderId="8" xfId="0" applyFont="1" applyFill="1" applyBorder="1" applyAlignment="1" applyProtection="1">
      <alignment horizontal="center" vertical="center"/>
      <protection hidden="1"/>
    </xf>
    <xf numFmtId="0" fontId="2" fillId="2" borderId="9" xfId="0" applyFont="1" applyFill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2" xfId="0" applyFont="1" applyBorder="1" applyAlignment="1" applyProtection="1">
      <alignment horizontal="center" vertical="center"/>
      <protection hidden="1"/>
    </xf>
    <xf numFmtId="0" fontId="3" fillId="0" borderId="3" xfId="0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center"/>
      <protection locked="0" hidden="1"/>
    </xf>
    <xf numFmtId="0" fontId="2" fillId="0" borderId="51" xfId="0" applyFont="1" applyBorder="1" applyAlignment="1" applyProtection="1">
      <alignment horizontal="center"/>
      <protection locked="0" hidden="1"/>
    </xf>
    <xf numFmtId="0" fontId="3" fillId="2" borderId="24" xfId="0" applyFont="1" applyFill="1" applyBorder="1" applyAlignment="1" applyProtection="1">
      <alignment horizontal="center"/>
      <protection hidden="1"/>
    </xf>
    <xf numFmtId="0" fontId="3" fillId="2" borderId="25" xfId="0" applyFont="1" applyFill="1" applyBorder="1" applyAlignment="1" applyProtection="1">
      <alignment horizontal="center"/>
      <protection hidden="1"/>
    </xf>
    <xf numFmtId="0" fontId="18" fillId="0" borderId="71" xfId="0" applyFont="1" applyBorder="1" applyAlignment="1" applyProtection="1">
      <alignment horizontal="center" textRotation="90"/>
      <protection hidden="1"/>
    </xf>
    <xf numFmtId="0" fontId="2" fillId="2" borderId="10" xfId="0" applyFont="1" applyFill="1" applyBorder="1" applyAlignment="1" applyProtection="1">
      <alignment horizontal="center"/>
      <protection hidden="1"/>
    </xf>
    <xf numFmtId="0" fontId="2" fillId="2" borderId="15" xfId="0" applyFont="1" applyFill="1" applyBorder="1" applyAlignment="1" applyProtection="1">
      <alignment horizontal="center"/>
      <protection hidden="1"/>
    </xf>
    <xf numFmtId="0" fontId="2" fillId="2" borderId="43" xfId="0" applyFont="1" applyFill="1" applyBorder="1" applyAlignment="1" applyProtection="1">
      <alignment horizontal="center"/>
      <protection hidden="1"/>
    </xf>
    <xf numFmtId="0" fontId="2" fillId="2" borderId="66" xfId="0" applyFont="1" applyFill="1" applyBorder="1" applyAlignment="1" applyProtection="1">
      <alignment horizontal="center"/>
      <protection hidden="1"/>
    </xf>
    <xf numFmtId="0" fontId="2" fillId="2" borderId="26" xfId="0" applyFont="1" applyFill="1" applyBorder="1" applyAlignment="1" applyProtection="1">
      <alignment horizontal="center"/>
      <protection hidden="1"/>
    </xf>
    <xf numFmtId="0" fontId="2" fillId="2" borderId="49" xfId="0" applyFont="1" applyFill="1" applyBorder="1" applyAlignment="1" applyProtection="1">
      <alignment horizontal="center"/>
      <protection hidden="1"/>
    </xf>
    <xf numFmtId="0" fontId="3" fillId="2" borderId="31" xfId="0" applyFont="1" applyFill="1" applyBorder="1" applyAlignment="1" applyProtection="1">
      <alignment horizontal="center"/>
      <protection hidden="1"/>
    </xf>
    <xf numFmtId="0" fontId="3" fillId="2" borderId="26" xfId="0" applyFont="1" applyFill="1" applyBorder="1" applyAlignment="1" applyProtection="1">
      <alignment horizontal="center"/>
      <protection hidden="1"/>
    </xf>
    <xf numFmtId="0" fontId="3" fillId="2" borderId="49" xfId="0" applyFont="1" applyFill="1" applyBorder="1" applyAlignment="1" applyProtection="1">
      <alignment horizontal="center"/>
      <protection hidden="1"/>
    </xf>
    <xf numFmtId="0" fontId="2" fillId="2" borderId="31" xfId="0" applyFont="1" applyFill="1" applyBorder="1" applyAlignment="1" applyProtection="1">
      <alignment horizontal="center"/>
      <protection hidden="1"/>
    </xf>
    <xf numFmtId="0" fontId="2" fillId="2" borderId="61" xfId="0" applyFont="1" applyFill="1" applyBorder="1" applyAlignment="1" applyProtection="1">
      <alignment horizontal="center"/>
      <protection hidden="1"/>
    </xf>
    <xf numFmtId="22" fontId="2" fillId="2" borderId="57" xfId="0" applyNumberFormat="1" applyFont="1" applyFill="1" applyBorder="1" applyAlignment="1" applyProtection="1">
      <alignment horizontal="center"/>
      <protection hidden="1"/>
    </xf>
    <xf numFmtId="0" fontId="2" fillId="2" borderId="16" xfId="0" applyFont="1" applyFill="1" applyBorder="1" applyAlignment="1" applyProtection="1">
      <alignment horizontal="center"/>
      <protection hidden="1"/>
    </xf>
    <xf numFmtId="0" fontId="2" fillId="2" borderId="44" xfId="0" applyFont="1" applyFill="1" applyBorder="1" applyAlignment="1" applyProtection="1">
      <alignment horizontal="center"/>
      <protection hidden="1"/>
    </xf>
    <xf numFmtId="0" fontId="2" fillId="0" borderId="16" xfId="0" applyFont="1" applyBorder="1" applyAlignment="1" applyProtection="1">
      <alignment horizontal="center"/>
      <protection locked="0" hidden="1"/>
    </xf>
    <xf numFmtId="0" fontId="0" fillId="2" borderId="11" xfId="0" applyFont="1" applyFill="1" applyBorder="1" applyAlignment="1" applyProtection="1">
      <alignment horizontal="center"/>
      <protection hidden="1"/>
    </xf>
    <xf numFmtId="0" fontId="0" fillId="2" borderId="16" xfId="0" applyFont="1" applyFill="1" applyBorder="1" applyAlignment="1" applyProtection="1">
      <alignment horizontal="center"/>
      <protection hidden="1"/>
    </xf>
    <xf numFmtId="0" fontId="0" fillId="2" borderId="51" xfId="0" applyFont="1" applyFill="1" applyBorder="1" applyAlignment="1" applyProtection="1">
      <alignment horizontal="center"/>
      <protection hidden="1"/>
    </xf>
    <xf numFmtId="0" fontId="2" fillId="2" borderId="5" xfId="0" applyFont="1" applyFill="1" applyBorder="1" applyAlignment="1" applyProtection="1">
      <alignment horizontal="center"/>
      <protection hidden="1"/>
    </xf>
    <xf numFmtId="0" fontId="2" fillId="2" borderId="3" xfId="0" applyFont="1" applyFill="1" applyBorder="1" applyAlignment="1" applyProtection="1">
      <alignment horizontal="center"/>
      <protection hidden="1"/>
    </xf>
    <xf numFmtId="0" fontId="2" fillId="2" borderId="11" xfId="0" applyFont="1" applyFill="1" applyBorder="1" applyAlignment="1" applyProtection="1">
      <alignment horizontal="center"/>
      <protection hidden="1"/>
    </xf>
    <xf numFmtId="0" fontId="2" fillId="2" borderId="57" xfId="0" applyFont="1" applyFill="1" applyBorder="1" applyAlignment="1" applyProtection="1">
      <alignment horizontal="center"/>
      <protection hidden="1"/>
    </xf>
    <xf numFmtId="0" fontId="12" fillId="2" borderId="30" xfId="0" applyFont="1" applyFill="1" applyBorder="1" applyAlignment="1" applyProtection="1">
      <alignment horizontal="center" vertical="center"/>
      <protection hidden="1"/>
    </xf>
    <xf numFmtId="0" fontId="12" fillId="2" borderId="62" xfId="0" applyFont="1" applyFill="1" applyBorder="1" applyAlignment="1" applyProtection="1">
      <alignment horizontal="center" vertical="center"/>
      <protection hidden="1"/>
    </xf>
    <xf numFmtId="0" fontId="12" fillId="2" borderId="63" xfId="0" applyFont="1" applyFill="1" applyBorder="1" applyAlignment="1" applyProtection="1">
      <alignment horizontal="center" vertical="center"/>
      <protection hidden="1"/>
    </xf>
    <xf numFmtId="0" fontId="12" fillId="2" borderId="64" xfId="0" applyFont="1" applyFill="1" applyBorder="1" applyAlignment="1" applyProtection="1">
      <alignment horizontal="center" vertical="center"/>
      <protection hidden="1"/>
    </xf>
    <xf numFmtId="0" fontId="3" fillId="2" borderId="12" xfId="0" applyFont="1" applyFill="1" applyBorder="1" applyAlignment="1" applyProtection="1">
      <alignment horizontal="center"/>
      <protection hidden="1"/>
    </xf>
    <xf numFmtId="0" fontId="3" fillId="2" borderId="13" xfId="0" applyFont="1" applyFill="1" applyBorder="1" applyAlignment="1" applyProtection="1">
      <alignment horizontal="center"/>
      <protection hidden="1"/>
    </xf>
    <xf numFmtId="0" fontId="3" fillId="2" borderId="14" xfId="0" applyFont="1" applyFill="1" applyBorder="1" applyAlignment="1" applyProtection="1">
      <alignment horizontal="center"/>
      <protection hidden="1"/>
    </xf>
    <xf numFmtId="0" fontId="3" fillId="2" borderId="23" xfId="0" applyFont="1" applyFill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 vertical="center" wrapText="1"/>
      <protection hidden="1"/>
    </xf>
    <xf numFmtId="0" fontId="19" fillId="0" borderId="0" xfId="0" applyFont="1" applyAlignment="1" applyProtection="1">
      <alignment horizontal="left" vertical="center"/>
      <protection hidden="1"/>
    </xf>
    <xf numFmtId="0" fontId="33" fillId="0" borderId="0" xfId="0" applyFont="1" applyAlignment="1" applyProtection="1">
      <alignment horizontal="left" vertical="center" wrapText="1"/>
      <protection hidden="1"/>
    </xf>
    <xf numFmtId="0" fontId="2" fillId="0" borderId="76" xfId="0" applyFont="1" applyBorder="1" applyAlignment="1" applyProtection="1">
      <alignment vertical="center"/>
      <protection locked="0" hidden="1"/>
    </xf>
    <xf numFmtId="0" fontId="2" fillId="0" borderId="17" xfId="0" applyFont="1" applyBorder="1" applyAlignment="1" applyProtection="1">
      <alignment vertical="center"/>
      <protection locked="0" hidden="1"/>
    </xf>
    <xf numFmtId="0" fontId="2" fillId="0" borderId="37" xfId="0" applyFont="1" applyBorder="1" applyAlignment="1" applyProtection="1">
      <alignment vertical="center"/>
      <protection locked="0" hidden="1"/>
    </xf>
    <xf numFmtId="0" fontId="2" fillId="0" borderId="71" xfId="0" applyFont="1" applyBorder="1" applyAlignment="1" applyProtection="1">
      <alignment vertical="center"/>
      <protection locked="0" hidden="1"/>
    </xf>
    <xf numFmtId="0" fontId="2" fillId="0" borderId="0" xfId="0" applyFont="1" applyBorder="1" applyAlignment="1" applyProtection="1">
      <alignment vertical="center"/>
      <protection locked="0" hidden="1"/>
    </xf>
    <xf numFmtId="0" fontId="2" fillId="0" borderId="38" xfId="0" applyFont="1" applyBorder="1" applyAlignment="1" applyProtection="1">
      <alignment vertical="center"/>
      <protection locked="0" hidden="1"/>
    </xf>
    <xf numFmtId="0" fontId="2" fillId="0" borderId="39" xfId="0" applyFont="1" applyBorder="1" applyAlignment="1" applyProtection="1">
      <alignment vertical="center"/>
      <protection locked="0" hidden="1"/>
    </xf>
    <xf numFmtId="0" fontId="2" fillId="0" borderId="40" xfId="0" applyFont="1" applyBorder="1" applyAlignment="1" applyProtection="1">
      <alignment vertical="center"/>
      <protection locked="0" hidden="1"/>
    </xf>
    <xf numFmtId="0" fontId="2" fillId="0" borderId="41" xfId="0" applyFont="1" applyBorder="1" applyAlignment="1" applyProtection="1">
      <alignment vertical="center"/>
      <protection locked="0" hidden="1"/>
    </xf>
  </cellXfs>
  <cellStyles count="2">
    <cellStyle name="Hipervínculo" xfId="1" builtinId="8"/>
    <cellStyle name="Normal" xfId="0" builtinId="0"/>
  </cellStyles>
  <dxfs count="11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CC6600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3" Type="http://schemas.openxmlformats.org/officeDocument/2006/relationships/image" Target="../media/image14.jpeg"/><Relationship Id="rId7" Type="http://schemas.openxmlformats.org/officeDocument/2006/relationships/image" Target="../media/image18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5" Type="http://schemas.openxmlformats.org/officeDocument/2006/relationships/image" Target="../media/image16.jpeg"/><Relationship Id="rId4" Type="http://schemas.openxmlformats.org/officeDocument/2006/relationships/image" Target="../media/image15.jpeg"/><Relationship Id="rId9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2.jpeg"/><Relationship Id="rId7" Type="http://schemas.openxmlformats.org/officeDocument/2006/relationships/image" Target="../media/image26.gif"/><Relationship Id="rId2" Type="http://schemas.openxmlformats.org/officeDocument/2006/relationships/image" Target="../media/image21.gif"/><Relationship Id="rId1" Type="http://schemas.openxmlformats.org/officeDocument/2006/relationships/image" Target="../media/image20.gif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image" Target="../media/image2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hyperlink" Target="http://creativecommons.org/licenses/by-nc-sa/3.0/deed.es_ES" TargetMode="External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hyperlink" Target="http://en.wikipedia.org/wiki/Franc" TargetMode="External"/><Relationship Id="rId18" Type="http://schemas.openxmlformats.org/officeDocument/2006/relationships/image" Target="../media/image37.png"/><Relationship Id="rId26" Type="http://schemas.openxmlformats.org/officeDocument/2006/relationships/image" Target="../media/image41.png"/><Relationship Id="rId39" Type="http://schemas.openxmlformats.org/officeDocument/2006/relationships/hyperlink" Target="http://en.wikipedia.org/wiki/French_Polynesi" TargetMode="External"/><Relationship Id="rId21" Type="http://schemas.openxmlformats.org/officeDocument/2006/relationships/hyperlink" Target="http://en.wikipedia.org/wiki/Russi" TargetMode="External"/><Relationship Id="rId34" Type="http://schemas.openxmlformats.org/officeDocument/2006/relationships/image" Target="../media/image45.png"/><Relationship Id="rId42" Type="http://schemas.openxmlformats.org/officeDocument/2006/relationships/image" Target="../media/image49.png"/><Relationship Id="rId47" Type="http://schemas.openxmlformats.org/officeDocument/2006/relationships/hyperlink" Target="http://en.wikipedia.org/wiki/Ukrain" TargetMode="External"/><Relationship Id="rId50" Type="http://schemas.openxmlformats.org/officeDocument/2006/relationships/image" Target="../media/image53.png"/><Relationship Id="rId7" Type="http://schemas.openxmlformats.org/officeDocument/2006/relationships/image" Target="../media/image26.gif"/><Relationship Id="rId2" Type="http://schemas.openxmlformats.org/officeDocument/2006/relationships/image" Target="../media/image21.gif"/><Relationship Id="rId16" Type="http://schemas.openxmlformats.org/officeDocument/2006/relationships/image" Target="../media/image36.png"/><Relationship Id="rId29" Type="http://schemas.openxmlformats.org/officeDocument/2006/relationships/hyperlink" Target="http://en.wikipedia.org/wiki/Mexic" TargetMode="External"/><Relationship Id="rId11" Type="http://schemas.openxmlformats.org/officeDocument/2006/relationships/hyperlink" Target="http://en.wikipedia.org/wiki/Spai" TargetMode="External"/><Relationship Id="rId24" Type="http://schemas.openxmlformats.org/officeDocument/2006/relationships/image" Target="../media/image40.png"/><Relationship Id="rId32" Type="http://schemas.openxmlformats.org/officeDocument/2006/relationships/image" Target="../media/image44.png"/><Relationship Id="rId37" Type="http://schemas.openxmlformats.org/officeDocument/2006/relationships/hyperlink" Target="http://en.wikipedia.org/wiki/Portuga" TargetMode="External"/><Relationship Id="rId40" Type="http://schemas.openxmlformats.org/officeDocument/2006/relationships/image" Target="../media/image48.png"/><Relationship Id="rId45" Type="http://schemas.openxmlformats.org/officeDocument/2006/relationships/hyperlink" Target="http://en.wikipedia.org/wiki/Scotlan" TargetMode="External"/><Relationship Id="rId5" Type="http://schemas.openxmlformats.org/officeDocument/2006/relationships/image" Target="../media/image24.png"/><Relationship Id="rId15" Type="http://schemas.openxmlformats.org/officeDocument/2006/relationships/hyperlink" Target="http://en.wikipedia.org/wiki/Englan" TargetMode="External"/><Relationship Id="rId23" Type="http://schemas.openxmlformats.org/officeDocument/2006/relationships/hyperlink" Target="http://en.wikipedia.org/wiki/Belgiu" TargetMode="External"/><Relationship Id="rId28" Type="http://schemas.openxmlformats.org/officeDocument/2006/relationships/image" Target="../media/image42.png"/><Relationship Id="rId36" Type="http://schemas.openxmlformats.org/officeDocument/2006/relationships/image" Target="../media/image46.png"/><Relationship Id="rId49" Type="http://schemas.openxmlformats.org/officeDocument/2006/relationships/hyperlink" Target="http://en.wikipedia.org/wiki/Norwa" TargetMode="External"/><Relationship Id="rId10" Type="http://schemas.openxmlformats.org/officeDocument/2006/relationships/image" Target="../media/image33.png"/><Relationship Id="rId19" Type="http://schemas.openxmlformats.org/officeDocument/2006/relationships/hyperlink" Target="http://en.wikipedia.org/wiki/German" TargetMode="External"/><Relationship Id="rId31" Type="http://schemas.openxmlformats.org/officeDocument/2006/relationships/hyperlink" Target="http://en.wikipedia.org/wiki/Turke" TargetMode="External"/><Relationship Id="rId44" Type="http://schemas.openxmlformats.org/officeDocument/2006/relationships/image" Target="../media/image50.png"/><Relationship Id="rId4" Type="http://schemas.openxmlformats.org/officeDocument/2006/relationships/image" Target="../media/image23.jpeg"/><Relationship Id="rId9" Type="http://schemas.openxmlformats.org/officeDocument/2006/relationships/hyperlink" Target="http://en.wikipedia.org/wiki/Brazi" TargetMode="External"/><Relationship Id="rId14" Type="http://schemas.openxmlformats.org/officeDocument/2006/relationships/image" Target="../media/image35.png"/><Relationship Id="rId22" Type="http://schemas.openxmlformats.org/officeDocument/2006/relationships/image" Target="../media/image39.png"/><Relationship Id="rId27" Type="http://schemas.openxmlformats.org/officeDocument/2006/relationships/hyperlink" Target="http://en.wikipedia.org/wiki/Netherland" TargetMode="External"/><Relationship Id="rId30" Type="http://schemas.openxmlformats.org/officeDocument/2006/relationships/image" Target="../media/image43.png"/><Relationship Id="rId35" Type="http://schemas.openxmlformats.org/officeDocument/2006/relationships/hyperlink" Target="http://en.wikipedia.org/wiki/Urugua" TargetMode="External"/><Relationship Id="rId43" Type="http://schemas.openxmlformats.org/officeDocument/2006/relationships/hyperlink" Target="http://en.wikipedia.org/wiki/Nigeri" TargetMode="External"/><Relationship Id="rId48" Type="http://schemas.openxmlformats.org/officeDocument/2006/relationships/image" Target="../media/image52.png"/><Relationship Id="rId8" Type="http://schemas.openxmlformats.org/officeDocument/2006/relationships/image" Target="../media/image27.png"/><Relationship Id="rId3" Type="http://schemas.openxmlformats.org/officeDocument/2006/relationships/image" Target="../media/image22.jpeg"/><Relationship Id="rId12" Type="http://schemas.openxmlformats.org/officeDocument/2006/relationships/image" Target="../media/image34.png"/><Relationship Id="rId17" Type="http://schemas.openxmlformats.org/officeDocument/2006/relationships/hyperlink" Target="http://en.wikipedia.org/wiki/Ital" TargetMode="External"/><Relationship Id="rId25" Type="http://schemas.openxmlformats.org/officeDocument/2006/relationships/hyperlink" Target="http://en.wikipedia.org/wiki/Japa" TargetMode="External"/><Relationship Id="rId33" Type="http://schemas.openxmlformats.org/officeDocument/2006/relationships/hyperlink" Target="http://en.wikipedia.org/wiki/Paragua" TargetMode="External"/><Relationship Id="rId38" Type="http://schemas.openxmlformats.org/officeDocument/2006/relationships/image" Target="../media/image47.png"/><Relationship Id="rId46" Type="http://schemas.openxmlformats.org/officeDocument/2006/relationships/image" Target="../media/image51.png"/><Relationship Id="rId20" Type="http://schemas.openxmlformats.org/officeDocument/2006/relationships/image" Target="../media/image38.png"/><Relationship Id="rId41" Type="http://schemas.openxmlformats.org/officeDocument/2006/relationships/hyperlink" Target="http://en.wikipedia.org/wiki/Israe" TargetMode="External"/><Relationship Id="rId1" Type="http://schemas.openxmlformats.org/officeDocument/2006/relationships/image" Target="../media/image20.gif"/><Relationship Id="rId6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62401</xdr:rowOff>
    </xdr:from>
    <xdr:to>
      <xdr:col>18</xdr:col>
      <xdr:colOff>257174</xdr:colOff>
      <xdr:row>17</xdr:row>
      <xdr:rowOff>47625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62401"/>
          <a:ext cx="6810374" cy="403334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171450</xdr:rowOff>
    </xdr:from>
    <xdr:to>
      <xdr:col>6</xdr:col>
      <xdr:colOff>361951</xdr:colOff>
      <xdr:row>9</xdr:row>
      <xdr:rowOff>180975</xdr:rowOff>
    </xdr:to>
    <xdr:pic>
      <xdr:nvPicPr>
        <xdr:cNvPr id="3" name="2 Imagen" descr="http://periodicodigital.com.mx/images/r=1&amp;width=550&amp;image=/media/images/Deportes/FUTBOL/Confederaciones/logotipo-copa-confederaciones-201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27" r="28182" b="-894"/>
        <a:stretch/>
      </xdr:blipFill>
      <xdr:spPr bwMode="auto">
        <a:xfrm>
          <a:off x="2266950" y="171450"/>
          <a:ext cx="1952626" cy="215265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rgbClr val="FFFFFF"/>
          </a:solidFill>
          <a:miter lim="800000"/>
        </a:ln>
        <a:effectLst>
          <a:outerShdw blurRad="65000" dist="50800" dir="12900000" kx="195000" ky="145000" algn="tl" rotWithShape="0">
            <a:srgbClr val="000000">
              <a:alpha val="30000"/>
            </a:srgbClr>
          </a:outerShdw>
        </a:effectLst>
        <a:scene3d>
          <a:camera prst="orthographicFront">
            <a:rot lat="0" lon="0" rev="360000"/>
          </a:camera>
          <a:lightRig rig="twoPt" dir="t">
            <a:rot lat="0" lon="0" rev="7200000"/>
          </a:lightRig>
        </a:scene3d>
        <a:sp3d contourW="12700">
          <a:bevelT w="25400" h="19050"/>
          <a:contourClr>
            <a:srgbClr val="969696"/>
          </a:contourClr>
        </a:sp3d>
        <a:extLst/>
      </xdr:spPr>
    </xdr:pic>
    <xdr:clientData/>
  </xdr:twoCellAnchor>
  <xdr:twoCellAnchor editAs="oneCell">
    <xdr:from>
      <xdr:col>8</xdr:col>
      <xdr:colOff>161925</xdr:colOff>
      <xdr:row>0</xdr:row>
      <xdr:rowOff>200025</xdr:rowOff>
    </xdr:from>
    <xdr:to>
      <xdr:col>17</xdr:col>
      <xdr:colOff>190500</xdr:colOff>
      <xdr:row>3</xdr:row>
      <xdr:rowOff>9525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200025"/>
          <a:ext cx="3714750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28575</xdr:rowOff>
    </xdr:from>
    <xdr:to>
      <xdr:col>14</xdr:col>
      <xdr:colOff>19050</xdr:colOff>
      <xdr:row>12</xdr:row>
      <xdr:rowOff>209549</xdr:rowOff>
    </xdr:to>
    <xdr:pic>
      <xdr:nvPicPr>
        <xdr:cNvPr id="2" name="1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66700"/>
          <a:ext cx="4953000" cy="2800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</xdr:colOff>
      <xdr:row>1</xdr:row>
      <xdr:rowOff>0</xdr:rowOff>
    </xdr:from>
    <xdr:to>
      <xdr:col>26</xdr:col>
      <xdr:colOff>381000</xdr:colOff>
      <xdr:row>12</xdr:row>
      <xdr:rowOff>228600</xdr:rowOff>
    </xdr:to>
    <xdr:pic>
      <xdr:nvPicPr>
        <xdr:cNvPr id="3" name="2 Imagen" descr="Fortaleza - Castelã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238125"/>
          <a:ext cx="4895850" cy="284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400049</xdr:colOff>
      <xdr:row>20</xdr:row>
      <xdr:rowOff>19050</xdr:rowOff>
    </xdr:from>
    <xdr:to>
      <xdr:col>13</xdr:col>
      <xdr:colOff>390524</xdr:colOff>
      <xdr:row>31</xdr:row>
      <xdr:rowOff>219075</xdr:rowOff>
    </xdr:to>
    <xdr:pic>
      <xdr:nvPicPr>
        <xdr:cNvPr id="4" name="3 Imagen" descr="Rio de Janeiro - Maracanã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49" y="4800600"/>
          <a:ext cx="4924425" cy="281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39</xdr:row>
      <xdr:rowOff>19050</xdr:rowOff>
    </xdr:from>
    <xdr:to>
      <xdr:col>13</xdr:col>
      <xdr:colOff>400050</xdr:colOff>
      <xdr:row>50</xdr:row>
      <xdr:rowOff>209550</xdr:rowOff>
    </xdr:to>
    <xdr:pic>
      <xdr:nvPicPr>
        <xdr:cNvPr id="8" name="7 Imagen" descr="Recife - Arena Pernambuco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9363075"/>
          <a:ext cx="4905375" cy="280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</xdr:colOff>
      <xdr:row>20</xdr:row>
      <xdr:rowOff>19050</xdr:rowOff>
    </xdr:from>
    <xdr:to>
      <xdr:col>26</xdr:col>
      <xdr:colOff>390525</xdr:colOff>
      <xdr:row>31</xdr:row>
      <xdr:rowOff>228600</xdr:rowOff>
    </xdr:to>
    <xdr:pic>
      <xdr:nvPicPr>
        <xdr:cNvPr id="9" name="8 Imagen" descr="Estádio Nacional - Brasília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4800600"/>
          <a:ext cx="4905375" cy="282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39</xdr:row>
      <xdr:rowOff>28575</xdr:rowOff>
    </xdr:from>
    <xdr:to>
      <xdr:col>26</xdr:col>
      <xdr:colOff>400050</xdr:colOff>
      <xdr:row>50</xdr:row>
      <xdr:rowOff>219075</xdr:rowOff>
    </xdr:to>
    <xdr:pic>
      <xdr:nvPicPr>
        <xdr:cNvPr id="11" name="10 Imagen" descr="Salvador - Arena Fonte Nova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9372600"/>
          <a:ext cx="4933950" cy="280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219075</xdr:colOff>
      <xdr:row>4</xdr:row>
      <xdr:rowOff>44012</xdr:rowOff>
    </xdr:from>
    <xdr:to>
      <xdr:col>17</xdr:col>
      <xdr:colOff>219075</xdr:colOff>
      <xdr:row>8</xdr:row>
      <xdr:rowOff>9525</xdr:rowOff>
    </xdr:to>
    <xdr:pic>
      <xdr:nvPicPr>
        <xdr:cNvPr id="2" name="1 Imagen" descr="http://fronterasblog.files.wordpress.com/2008/07/cup_confederations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996512"/>
          <a:ext cx="409575" cy="918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295275</xdr:colOff>
      <xdr:row>10</xdr:row>
      <xdr:rowOff>38099</xdr:rowOff>
    </xdr:from>
    <xdr:to>
      <xdr:col>17</xdr:col>
      <xdr:colOff>114300</xdr:colOff>
      <xdr:row>18</xdr:row>
      <xdr:rowOff>186926</xdr:rowOff>
    </xdr:to>
    <xdr:pic>
      <xdr:nvPicPr>
        <xdr:cNvPr id="4" name="3 Imagen" descr="http://cde.elcomercio.pe/66/ima/0/0/6/3/1/631026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2419349"/>
          <a:ext cx="3571875" cy="2053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152399</xdr:colOff>
      <xdr:row>1</xdr:row>
      <xdr:rowOff>38100</xdr:rowOff>
    </xdr:from>
    <xdr:to>
      <xdr:col>8</xdr:col>
      <xdr:colOff>323849</xdr:colOff>
      <xdr:row>8</xdr:row>
      <xdr:rowOff>224361</xdr:rowOff>
    </xdr:to>
    <xdr:pic>
      <xdr:nvPicPr>
        <xdr:cNvPr id="2" name="1 Imagen" descr="http://upload.wikimedia.org/wikipedia/commons/thumb/a/a8/Argentina_1986.jpg/250px-Argentina_1986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49" y="285750"/>
          <a:ext cx="2219325" cy="1853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219075</xdr:colOff>
      <xdr:row>1</xdr:row>
      <xdr:rowOff>95250</xdr:rowOff>
    </xdr:from>
    <xdr:to>
      <xdr:col>18</xdr:col>
      <xdr:colOff>209550</xdr:colOff>
      <xdr:row>8</xdr:row>
      <xdr:rowOff>142875</xdr:rowOff>
    </xdr:to>
    <xdr:pic>
      <xdr:nvPicPr>
        <xdr:cNvPr id="3" name="2 Imagen" descr="http://mm.copaconfederaciones.com/%2FEspa%C3%B1ol%2FDeportes%2FCopa_Confederaciones%2FCopa_Confederaciones_2009%2FNoticias%2F59365/laudrup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342900"/>
          <a:ext cx="2857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85725</xdr:colOff>
      <xdr:row>1</xdr:row>
      <xdr:rowOff>47625</xdr:rowOff>
    </xdr:from>
    <xdr:to>
      <xdr:col>27</xdr:col>
      <xdr:colOff>38100</xdr:colOff>
      <xdr:row>8</xdr:row>
      <xdr:rowOff>233303</xdr:rowOff>
    </xdr:to>
    <xdr:pic>
      <xdr:nvPicPr>
        <xdr:cNvPr id="4" name="3 Imagen" descr="http://www.futbolypasion.com/images/futbol-brasil/brasilcampeon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285750"/>
          <a:ext cx="2409825" cy="185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47625</xdr:colOff>
      <xdr:row>27</xdr:row>
      <xdr:rowOff>38100</xdr:rowOff>
    </xdr:from>
    <xdr:to>
      <xdr:col>18</xdr:col>
      <xdr:colOff>57150</xdr:colOff>
      <xdr:row>34</xdr:row>
      <xdr:rowOff>188996</xdr:rowOff>
    </xdr:to>
    <xdr:pic>
      <xdr:nvPicPr>
        <xdr:cNvPr id="5" name="4 Imagen" descr="http://estaticos04.marca.com/imagenes/2009/06/28/futbol/copa_confederaciones/1246127836_extras_portadilla_0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6467475"/>
          <a:ext cx="2466975" cy="1817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14</xdr:row>
      <xdr:rowOff>28575</xdr:rowOff>
    </xdr:from>
    <xdr:to>
      <xdr:col>9</xdr:col>
      <xdr:colOff>304800</xdr:colOff>
      <xdr:row>21</xdr:row>
      <xdr:rowOff>183005</xdr:rowOff>
    </xdr:to>
    <xdr:pic>
      <xdr:nvPicPr>
        <xdr:cNvPr id="7" name="6 Imagen" descr="http://2.bp.blogspot.com/-1Fdk5DmFbIU/UCV6_AlqUFI/AAAAAAAAAkE/IovJOwSiC7s/s1600/mexico1999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362325"/>
          <a:ext cx="3086100" cy="1821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104776</xdr:colOff>
      <xdr:row>14</xdr:row>
      <xdr:rowOff>57150</xdr:rowOff>
    </xdr:from>
    <xdr:to>
      <xdr:col>18</xdr:col>
      <xdr:colOff>366695</xdr:colOff>
      <xdr:row>21</xdr:row>
      <xdr:rowOff>152400</xdr:rowOff>
    </xdr:to>
    <xdr:pic>
      <xdr:nvPicPr>
        <xdr:cNvPr id="8" name="7 Imagen" descr="http://2.bp.blogspot.com/-eo39K9yqNRc/Tt53YJjJfeI/AAAAAAAAB84/qcPagDOgjoE/s1600/copa+confederaciones+2001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6" y="3390900"/>
          <a:ext cx="3128944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381000</xdr:colOff>
      <xdr:row>27</xdr:row>
      <xdr:rowOff>47624</xdr:rowOff>
    </xdr:from>
    <xdr:to>
      <xdr:col>9</xdr:col>
      <xdr:colOff>123825</xdr:colOff>
      <xdr:row>34</xdr:row>
      <xdr:rowOff>207644</xdr:rowOff>
    </xdr:to>
    <xdr:pic>
      <xdr:nvPicPr>
        <xdr:cNvPr id="11" name="10 Imagen" descr="http://www.ronaldinho10.com/illustration/cdc05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6476999"/>
          <a:ext cx="2609850" cy="1826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276226</xdr:colOff>
      <xdr:row>14</xdr:row>
      <xdr:rowOff>38100</xdr:rowOff>
    </xdr:from>
    <xdr:to>
      <xdr:col>27</xdr:col>
      <xdr:colOff>190501</xdr:colOff>
      <xdr:row>21</xdr:row>
      <xdr:rowOff>181968</xdr:rowOff>
    </xdr:to>
    <xdr:pic>
      <xdr:nvPicPr>
        <xdr:cNvPr id="14" name="13 Imagen" descr="http://www.stevensports.com/banque_image/taille_normal/landreau_227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1" y="3371850"/>
          <a:ext cx="2781300" cy="1810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14079</xdr:colOff>
      <xdr:row>27</xdr:row>
      <xdr:rowOff>27862</xdr:rowOff>
    </xdr:from>
    <xdr:to>
      <xdr:col>27</xdr:col>
      <xdr:colOff>361949</xdr:colOff>
      <xdr:row>34</xdr:row>
      <xdr:rowOff>209551</xdr:rowOff>
    </xdr:to>
    <xdr:pic>
      <xdr:nvPicPr>
        <xdr:cNvPr id="12" name="11 Imagen" descr="http://cde.elcomercio.pe/66/ima/0/0/6/3/1/631026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5754" y="6457237"/>
          <a:ext cx="3214895" cy="1848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1209675</xdr:colOff>
      <xdr:row>18</xdr:row>
      <xdr:rowOff>114300</xdr:rowOff>
    </xdr:from>
    <xdr:to>
      <xdr:col>2</xdr:col>
      <xdr:colOff>152400</xdr:colOff>
      <xdr:row>18</xdr:row>
      <xdr:rowOff>123825</xdr:rowOff>
    </xdr:to>
    <xdr:cxnSp macro="">
      <xdr:nvCxnSpPr>
        <xdr:cNvPr id="3" name="2 Conector recto de flecha"/>
        <xdr:cNvCxnSpPr/>
      </xdr:nvCxnSpPr>
      <xdr:spPr>
        <a:xfrm>
          <a:off x="1209675" y="4400550"/>
          <a:ext cx="1162050" cy="9525"/>
        </a:xfrm>
        <a:prstGeom prst="straightConnector1">
          <a:avLst/>
        </a:prstGeom>
        <a:ln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304800</xdr:colOff>
      <xdr:row>50</xdr:row>
      <xdr:rowOff>171450</xdr:rowOff>
    </xdr:from>
    <xdr:to>
      <xdr:col>3</xdr:col>
      <xdr:colOff>542925</xdr:colOff>
      <xdr:row>53</xdr:row>
      <xdr:rowOff>28575</xdr:rowOff>
    </xdr:to>
    <xdr:cxnSp macro="">
      <xdr:nvCxnSpPr>
        <xdr:cNvPr id="7" name="6 Conector recto de flecha"/>
        <xdr:cNvCxnSpPr/>
      </xdr:nvCxnSpPr>
      <xdr:spPr>
        <a:xfrm flipV="1">
          <a:off x="2933700" y="12125325"/>
          <a:ext cx="238125" cy="581025"/>
        </a:xfrm>
        <a:prstGeom prst="straightConnector1">
          <a:avLst/>
        </a:prstGeom>
        <a:ln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295275</xdr:colOff>
      <xdr:row>5</xdr:row>
      <xdr:rowOff>133350</xdr:rowOff>
    </xdr:from>
    <xdr:to>
      <xdr:col>5</xdr:col>
      <xdr:colOff>133350</xdr:colOff>
      <xdr:row>5</xdr:row>
      <xdr:rowOff>190500</xdr:rowOff>
    </xdr:to>
    <xdr:cxnSp macro="">
      <xdr:nvCxnSpPr>
        <xdr:cNvPr id="9" name="8 Conector recto de flecha"/>
        <xdr:cNvCxnSpPr/>
      </xdr:nvCxnSpPr>
      <xdr:spPr>
        <a:xfrm flipH="1" flipV="1">
          <a:off x="4562475" y="1343025"/>
          <a:ext cx="247650" cy="57150"/>
        </a:xfrm>
        <a:prstGeom prst="straightConnector1">
          <a:avLst/>
        </a:prstGeom>
        <a:ln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31835</xdr:colOff>
      <xdr:row>1</xdr:row>
      <xdr:rowOff>5326</xdr:rowOff>
    </xdr:from>
    <xdr:to>
      <xdr:col>7</xdr:col>
      <xdr:colOff>370050</xdr:colOff>
      <xdr:row>1</xdr:row>
      <xdr:rowOff>230803</xdr:rowOff>
    </xdr:to>
    <xdr:pic>
      <xdr:nvPicPr>
        <xdr:cNvPr id="5" name="4 Imagen" descr="http://www.mx.emb-japan.go.jp/img/bandera-japo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27760" y="243451"/>
          <a:ext cx="338215" cy="225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47625</xdr:colOff>
      <xdr:row>1</xdr:row>
      <xdr:rowOff>1598</xdr:rowOff>
    </xdr:from>
    <xdr:to>
      <xdr:col>12</xdr:col>
      <xdr:colOff>396929</xdr:colOff>
      <xdr:row>1</xdr:row>
      <xdr:rowOff>233999</xdr:rowOff>
    </xdr:to>
    <xdr:pic>
      <xdr:nvPicPr>
        <xdr:cNvPr id="6" name="5 Imagen" descr="http://www.banderas-e-himnos.com/media/flags/flagge-mexiko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39723"/>
          <a:ext cx="349304" cy="232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41360</xdr:colOff>
      <xdr:row>27</xdr:row>
      <xdr:rowOff>3197</xdr:rowOff>
    </xdr:from>
    <xdr:to>
      <xdr:col>7</xdr:col>
      <xdr:colOff>390212</xdr:colOff>
      <xdr:row>27</xdr:row>
      <xdr:rowOff>237197</xdr:rowOff>
    </xdr:to>
    <xdr:pic>
      <xdr:nvPicPr>
        <xdr:cNvPr id="8" name="7 Imagen" descr="http://www.sitiosuruguay.com/imagenes-2008/bandera_uru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7285" y="6432572"/>
          <a:ext cx="348852" cy="23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25442</xdr:colOff>
      <xdr:row>26</xdr:row>
      <xdr:rowOff>234993</xdr:rowOff>
    </xdr:from>
    <xdr:to>
      <xdr:col>2</xdr:col>
      <xdr:colOff>372810</xdr:colOff>
      <xdr:row>27</xdr:row>
      <xdr:rowOff>229270</xdr:rowOff>
    </xdr:to>
    <xdr:pic>
      <xdr:nvPicPr>
        <xdr:cNvPr id="10" name="9 Imagen" descr="http://www.protocolo.org/extfiles/PROTOCOLO2604-716888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4767" y="6426243"/>
          <a:ext cx="347368" cy="232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31835</xdr:colOff>
      <xdr:row>1</xdr:row>
      <xdr:rowOff>0</xdr:rowOff>
    </xdr:from>
    <xdr:to>
      <xdr:col>2</xdr:col>
      <xdr:colOff>363591</xdr:colOff>
      <xdr:row>1</xdr:row>
      <xdr:rowOff>234000</xdr:rowOff>
    </xdr:to>
    <xdr:pic>
      <xdr:nvPicPr>
        <xdr:cNvPr id="11" name="10 Imagen" descr="http://flagpedia.net/data/flags/big/br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160" y="238125"/>
          <a:ext cx="331756" cy="23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44557</xdr:colOff>
      <xdr:row>1</xdr:row>
      <xdr:rowOff>6393</xdr:rowOff>
    </xdr:from>
    <xdr:to>
      <xdr:col>17</xdr:col>
      <xdr:colOff>370581</xdr:colOff>
      <xdr:row>1</xdr:row>
      <xdr:rowOff>223785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093682" y="244518"/>
          <a:ext cx="326024" cy="217392"/>
        </a:xfrm>
        <a:prstGeom prst="rect">
          <a:avLst/>
        </a:prstGeom>
      </xdr:spPr>
    </xdr:pic>
    <xdr:clientData/>
  </xdr:twoCellAnchor>
  <xdr:twoCellAnchor editAs="oneCell">
    <xdr:from>
      <xdr:col>12</xdr:col>
      <xdr:colOff>38164</xdr:colOff>
      <xdr:row>27</xdr:row>
      <xdr:rowOff>3197</xdr:rowOff>
    </xdr:from>
    <xdr:to>
      <xdr:col>12</xdr:col>
      <xdr:colOff>387468</xdr:colOff>
      <xdr:row>27</xdr:row>
      <xdr:rowOff>237197</xdr:rowOff>
    </xdr:to>
    <xdr:pic>
      <xdr:nvPicPr>
        <xdr:cNvPr id="13" name="12 Imagen" descr="http://www.futbolocos.com/wp-content/uploads/2012/12/bandera-polinesia-francesa.gif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89" y="6432572"/>
          <a:ext cx="349304" cy="23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50822</xdr:colOff>
      <xdr:row>27</xdr:row>
      <xdr:rowOff>12786</xdr:rowOff>
    </xdr:from>
    <xdr:to>
      <xdr:col>17</xdr:col>
      <xdr:colOff>399219</xdr:colOff>
      <xdr:row>27</xdr:row>
      <xdr:rowOff>226939</xdr:rowOff>
    </xdr:to>
    <xdr:pic>
      <xdr:nvPicPr>
        <xdr:cNvPr id="14" name="13 Imagen" descr="http://www.elconfidencial.com/deportes/mundial2010/seleccion/images_banderas/bandera_nigeria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9947" y="6442161"/>
          <a:ext cx="348397" cy="214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124240</xdr:colOff>
      <xdr:row>2</xdr:row>
      <xdr:rowOff>8282</xdr:rowOff>
    </xdr:from>
    <xdr:to>
      <xdr:col>9</xdr:col>
      <xdr:colOff>293236</xdr:colOff>
      <xdr:row>2</xdr:row>
      <xdr:rowOff>231912</xdr:rowOff>
    </xdr:to>
    <xdr:pic>
      <xdr:nvPicPr>
        <xdr:cNvPr id="48" name="47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023" y="496956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</xdr:row>
      <xdr:rowOff>16564</xdr:rowOff>
    </xdr:from>
    <xdr:to>
      <xdr:col>10</xdr:col>
      <xdr:colOff>281609</xdr:colOff>
      <xdr:row>2</xdr:row>
      <xdr:rowOff>234589</xdr:rowOff>
    </xdr:to>
    <xdr:pic>
      <xdr:nvPicPr>
        <xdr:cNvPr id="49" name="48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6870" y="50523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</xdr:row>
      <xdr:rowOff>0</xdr:rowOff>
    </xdr:from>
    <xdr:to>
      <xdr:col>14</xdr:col>
      <xdr:colOff>284952</xdr:colOff>
      <xdr:row>2</xdr:row>
      <xdr:rowOff>233983</xdr:rowOff>
    </xdr:to>
    <xdr:pic>
      <xdr:nvPicPr>
        <xdr:cNvPr id="50" name="49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978" y="488674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</xdr:row>
      <xdr:rowOff>8283</xdr:rowOff>
    </xdr:from>
    <xdr:to>
      <xdr:col>13</xdr:col>
      <xdr:colOff>265048</xdr:colOff>
      <xdr:row>2</xdr:row>
      <xdr:rowOff>226308</xdr:rowOff>
    </xdr:to>
    <xdr:pic>
      <xdr:nvPicPr>
        <xdr:cNvPr id="102" name="10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7853" y="496957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30</xdr:row>
      <xdr:rowOff>8282</xdr:rowOff>
    </xdr:from>
    <xdr:to>
      <xdr:col>9</xdr:col>
      <xdr:colOff>293236</xdr:colOff>
      <xdr:row>30</xdr:row>
      <xdr:rowOff>231912</xdr:rowOff>
    </xdr:to>
    <xdr:pic>
      <xdr:nvPicPr>
        <xdr:cNvPr id="103" name="10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023" y="496956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30</xdr:row>
      <xdr:rowOff>16564</xdr:rowOff>
    </xdr:from>
    <xdr:to>
      <xdr:col>10</xdr:col>
      <xdr:colOff>281609</xdr:colOff>
      <xdr:row>30</xdr:row>
      <xdr:rowOff>234589</xdr:rowOff>
    </xdr:to>
    <xdr:pic>
      <xdr:nvPicPr>
        <xdr:cNvPr id="104" name="10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6870" y="50523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30</xdr:row>
      <xdr:rowOff>0</xdr:rowOff>
    </xdr:from>
    <xdr:to>
      <xdr:col>14</xdr:col>
      <xdr:colOff>284952</xdr:colOff>
      <xdr:row>30</xdr:row>
      <xdr:rowOff>233983</xdr:rowOff>
    </xdr:to>
    <xdr:pic>
      <xdr:nvPicPr>
        <xdr:cNvPr id="105" name="10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978" y="488674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30</xdr:row>
      <xdr:rowOff>8283</xdr:rowOff>
    </xdr:from>
    <xdr:to>
      <xdr:col>13</xdr:col>
      <xdr:colOff>265048</xdr:colOff>
      <xdr:row>30</xdr:row>
      <xdr:rowOff>226308</xdr:rowOff>
    </xdr:to>
    <xdr:pic>
      <xdr:nvPicPr>
        <xdr:cNvPr id="106" name="10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7853" y="496957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58</xdr:row>
      <xdr:rowOff>8282</xdr:rowOff>
    </xdr:from>
    <xdr:to>
      <xdr:col>9</xdr:col>
      <xdr:colOff>293236</xdr:colOff>
      <xdr:row>58</xdr:row>
      <xdr:rowOff>231912</xdr:rowOff>
    </xdr:to>
    <xdr:pic>
      <xdr:nvPicPr>
        <xdr:cNvPr id="107" name="10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023" y="7255565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58</xdr:row>
      <xdr:rowOff>16564</xdr:rowOff>
    </xdr:from>
    <xdr:to>
      <xdr:col>10</xdr:col>
      <xdr:colOff>281609</xdr:colOff>
      <xdr:row>58</xdr:row>
      <xdr:rowOff>234589</xdr:rowOff>
    </xdr:to>
    <xdr:pic>
      <xdr:nvPicPr>
        <xdr:cNvPr id="108" name="10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6870" y="7263847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58</xdr:row>
      <xdr:rowOff>0</xdr:rowOff>
    </xdr:from>
    <xdr:to>
      <xdr:col>14</xdr:col>
      <xdr:colOff>284952</xdr:colOff>
      <xdr:row>58</xdr:row>
      <xdr:rowOff>233983</xdr:rowOff>
    </xdr:to>
    <xdr:pic>
      <xdr:nvPicPr>
        <xdr:cNvPr id="109" name="10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978" y="7247283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58</xdr:row>
      <xdr:rowOff>8283</xdr:rowOff>
    </xdr:from>
    <xdr:to>
      <xdr:col>13</xdr:col>
      <xdr:colOff>265048</xdr:colOff>
      <xdr:row>58</xdr:row>
      <xdr:rowOff>226308</xdr:rowOff>
    </xdr:to>
    <xdr:pic>
      <xdr:nvPicPr>
        <xdr:cNvPr id="110" name="10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7853" y="7255566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86</xdr:row>
      <xdr:rowOff>8282</xdr:rowOff>
    </xdr:from>
    <xdr:to>
      <xdr:col>9</xdr:col>
      <xdr:colOff>293236</xdr:colOff>
      <xdr:row>86</xdr:row>
      <xdr:rowOff>231912</xdr:rowOff>
    </xdr:to>
    <xdr:pic>
      <xdr:nvPicPr>
        <xdr:cNvPr id="111" name="11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023" y="7255565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86</xdr:row>
      <xdr:rowOff>16564</xdr:rowOff>
    </xdr:from>
    <xdr:to>
      <xdr:col>10</xdr:col>
      <xdr:colOff>281609</xdr:colOff>
      <xdr:row>86</xdr:row>
      <xdr:rowOff>234589</xdr:rowOff>
    </xdr:to>
    <xdr:pic>
      <xdr:nvPicPr>
        <xdr:cNvPr id="112" name="11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6870" y="7263847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86</xdr:row>
      <xdr:rowOff>0</xdr:rowOff>
    </xdr:from>
    <xdr:to>
      <xdr:col>14</xdr:col>
      <xdr:colOff>284952</xdr:colOff>
      <xdr:row>86</xdr:row>
      <xdr:rowOff>233983</xdr:rowOff>
    </xdr:to>
    <xdr:pic>
      <xdr:nvPicPr>
        <xdr:cNvPr id="113" name="11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978" y="7247283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86</xdr:row>
      <xdr:rowOff>8283</xdr:rowOff>
    </xdr:from>
    <xdr:to>
      <xdr:col>13</xdr:col>
      <xdr:colOff>265048</xdr:colOff>
      <xdr:row>86</xdr:row>
      <xdr:rowOff>226308</xdr:rowOff>
    </xdr:to>
    <xdr:pic>
      <xdr:nvPicPr>
        <xdr:cNvPr id="114" name="11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7853" y="7255566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114</xdr:row>
      <xdr:rowOff>8282</xdr:rowOff>
    </xdr:from>
    <xdr:to>
      <xdr:col>9</xdr:col>
      <xdr:colOff>293236</xdr:colOff>
      <xdr:row>114</xdr:row>
      <xdr:rowOff>231912</xdr:rowOff>
    </xdr:to>
    <xdr:pic>
      <xdr:nvPicPr>
        <xdr:cNvPr id="115" name="11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023" y="7255565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114</xdr:row>
      <xdr:rowOff>16564</xdr:rowOff>
    </xdr:from>
    <xdr:to>
      <xdr:col>10</xdr:col>
      <xdr:colOff>281609</xdr:colOff>
      <xdr:row>114</xdr:row>
      <xdr:rowOff>234589</xdr:rowOff>
    </xdr:to>
    <xdr:pic>
      <xdr:nvPicPr>
        <xdr:cNvPr id="116" name="11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6870" y="7263847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114</xdr:row>
      <xdr:rowOff>0</xdr:rowOff>
    </xdr:from>
    <xdr:to>
      <xdr:col>14</xdr:col>
      <xdr:colOff>284952</xdr:colOff>
      <xdr:row>114</xdr:row>
      <xdr:rowOff>233983</xdr:rowOff>
    </xdr:to>
    <xdr:pic>
      <xdr:nvPicPr>
        <xdr:cNvPr id="117" name="11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978" y="7247283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114</xdr:row>
      <xdr:rowOff>8283</xdr:rowOff>
    </xdr:from>
    <xdr:to>
      <xdr:col>13</xdr:col>
      <xdr:colOff>265048</xdr:colOff>
      <xdr:row>114</xdr:row>
      <xdr:rowOff>226308</xdr:rowOff>
    </xdr:to>
    <xdr:pic>
      <xdr:nvPicPr>
        <xdr:cNvPr id="118" name="11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7853" y="7255566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142</xdr:row>
      <xdr:rowOff>8282</xdr:rowOff>
    </xdr:from>
    <xdr:to>
      <xdr:col>9</xdr:col>
      <xdr:colOff>293236</xdr:colOff>
      <xdr:row>142</xdr:row>
      <xdr:rowOff>231912</xdr:rowOff>
    </xdr:to>
    <xdr:pic>
      <xdr:nvPicPr>
        <xdr:cNvPr id="119" name="11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023" y="7255565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142</xdr:row>
      <xdr:rowOff>16564</xdr:rowOff>
    </xdr:from>
    <xdr:to>
      <xdr:col>10</xdr:col>
      <xdr:colOff>281609</xdr:colOff>
      <xdr:row>142</xdr:row>
      <xdr:rowOff>234589</xdr:rowOff>
    </xdr:to>
    <xdr:pic>
      <xdr:nvPicPr>
        <xdr:cNvPr id="120" name="11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6870" y="7263847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142</xdr:row>
      <xdr:rowOff>0</xdr:rowOff>
    </xdr:from>
    <xdr:to>
      <xdr:col>14</xdr:col>
      <xdr:colOff>284952</xdr:colOff>
      <xdr:row>142</xdr:row>
      <xdr:rowOff>233983</xdr:rowOff>
    </xdr:to>
    <xdr:pic>
      <xdr:nvPicPr>
        <xdr:cNvPr id="121" name="12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978" y="7247283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142</xdr:row>
      <xdr:rowOff>8283</xdr:rowOff>
    </xdr:from>
    <xdr:to>
      <xdr:col>13</xdr:col>
      <xdr:colOff>265048</xdr:colOff>
      <xdr:row>142</xdr:row>
      <xdr:rowOff>226308</xdr:rowOff>
    </xdr:to>
    <xdr:pic>
      <xdr:nvPicPr>
        <xdr:cNvPr id="122" name="12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7853" y="7255566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170</xdr:row>
      <xdr:rowOff>8282</xdr:rowOff>
    </xdr:from>
    <xdr:to>
      <xdr:col>9</xdr:col>
      <xdr:colOff>293236</xdr:colOff>
      <xdr:row>170</xdr:row>
      <xdr:rowOff>231912</xdr:rowOff>
    </xdr:to>
    <xdr:pic>
      <xdr:nvPicPr>
        <xdr:cNvPr id="123" name="12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023" y="7255565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170</xdr:row>
      <xdr:rowOff>16564</xdr:rowOff>
    </xdr:from>
    <xdr:to>
      <xdr:col>10</xdr:col>
      <xdr:colOff>281609</xdr:colOff>
      <xdr:row>170</xdr:row>
      <xdr:rowOff>234589</xdr:rowOff>
    </xdr:to>
    <xdr:pic>
      <xdr:nvPicPr>
        <xdr:cNvPr id="124" name="12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6870" y="7263847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170</xdr:row>
      <xdr:rowOff>0</xdr:rowOff>
    </xdr:from>
    <xdr:to>
      <xdr:col>14</xdr:col>
      <xdr:colOff>284952</xdr:colOff>
      <xdr:row>170</xdr:row>
      <xdr:rowOff>233983</xdr:rowOff>
    </xdr:to>
    <xdr:pic>
      <xdr:nvPicPr>
        <xdr:cNvPr id="125" name="12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978" y="7247283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170</xdr:row>
      <xdr:rowOff>8283</xdr:rowOff>
    </xdr:from>
    <xdr:to>
      <xdr:col>13</xdr:col>
      <xdr:colOff>265048</xdr:colOff>
      <xdr:row>170</xdr:row>
      <xdr:rowOff>226308</xdr:rowOff>
    </xdr:to>
    <xdr:pic>
      <xdr:nvPicPr>
        <xdr:cNvPr id="126" name="12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7853" y="7255566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198</xdr:row>
      <xdr:rowOff>8282</xdr:rowOff>
    </xdr:from>
    <xdr:to>
      <xdr:col>9</xdr:col>
      <xdr:colOff>293236</xdr:colOff>
      <xdr:row>198</xdr:row>
      <xdr:rowOff>231912</xdr:rowOff>
    </xdr:to>
    <xdr:pic>
      <xdr:nvPicPr>
        <xdr:cNvPr id="127" name="12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023" y="7255565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198</xdr:row>
      <xdr:rowOff>16564</xdr:rowOff>
    </xdr:from>
    <xdr:to>
      <xdr:col>10</xdr:col>
      <xdr:colOff>281609</xdr:colOff>
      <xdr:row>198</xdr:row>
      <xdr:rowOff>234589</xdr:rowOff>
    </xdr:to>
    <xdr:pic>
      <xdr:nvPicPr>
        <xdr:cNvPr id="128" name="12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6870" y="7263847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198</xdr:row>
      <xdr:rowOff>0</xdr:rowOff>
    </xdr:from>
    <xdr:to>
      <xdr:col>14</xdr:col>
      <xdr:colOff>284952</xdr:colOff>
      <xdr:row>198</xdr:row>
      <xdr:rowOff>233983</xdr:rowOff>
    </xdr:to>
    <xdr:pic>
      <xdr:nvPicPr>
        <xdr:cNvPr id="129" name="12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978" y="7247283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198</xdr:row>
      <xdr:rowOff>8283</xdr:rowOff>
    </xdr:from>
    <xdr:to>
      <xdr:col>13</xdr:col>
      <xdr:colOff>265048</xdr:colOff>
      <xdr:row>198</xdr:row>
      <xdr:rowOff>226308</xdr:rowOff>
    </xdr:to>
    <xdr:pic>
      <xdr:nvPicPr>
        <xdr:cNvPr id="130" name="12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7853" y="7255566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226</xdr:row>
      <xdr:rowOff>8282</xdr:rowOff>
    </xdr:from>
    <xdr:to>
      <xdr:col>9</xdr:col>
      <xdr:colOff>293236</xdr:colOff>
      <xdr:row>226</xdr:row>
      <xdr:rowOff>231912</xdr:rowOff>
    </xdr:to>
    <xdr:pic>
      <xdr:nvPicPr>
        <xdr:cNvPr id="131" name="13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023" y="7255565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226</xdr:row>
      <xdr:rowOff>16564</xdr:rowOff>
    </xdr:from>
    <xdr:to>
      <xdr:col>10</xdr:col>
      <xdr:colOff>281609</xdr:colOff>
      <xdr:row>226</xdr:row>
      <xdr:rowOff>234589</xdr:rowOff>
    </xdr:to>
    <xdr:pic>
      <xdr:nvPicPr>
        <xdr:cNvPr id="132" name="13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6870" y="7263847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226</xdr:row>
      <xdr:rowOff>0</xdr:rowOff>
    </xdr:from>
    <xdr:to>
      <xdr:col>14</xdr:col>
      <xdr:colOff>284952</xdr:colOff>
      <xdr:row>226</xdr:row>
      <xdr:rowOff>233983</xdr:rowOff>
    </xdr:to>
    <xdr:pic>
      <xdr:nvPicPr>
        <xdr:cNvPr id="133" name="13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978" y="7247283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226</xdr:row>
      <xdr:rowOff>8283</xdr:rowOff>
    </xdr:from>
    <xdr:to>
      <xdr:col>13</xdr:col>
      <xdr:colOff>265048</xdr:colOff>
      <xdr:row>226</xdr:row>
      <xdr:rowOff>226308</xdr:rowOff>
    </xdr:to>
    <xdr:pic>
      <xdr:nvPicPr>
        <xdr:cNvPr id="134" name="13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7853" y="7255566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254</xdr:row>
      <xdr:rowOff>8282</xdr:rowOff>
    </xdr:from>
    <xdr:to>
      <xdr:col>9</xdr:col>
      <xdr:colOff>293236</xdr:colOff>
      <xdr:row>254</xdr:row>
      <xdr:rowOff>231912</xdr:rowOff>
    </xdr:to>
    <xdr:pic>
      <xdr:nvPicPr>
        <xdr:cNvPr id="135" name="13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023" y="7255565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254</xdr:row>
      <xdr:rowOff>16564</xdr:rowOff>
    </xdr:from>
    <xdr:to>
      <xdr:col>10</xdr:col>
      <xdr:colOff>281609</xdr:colOff>
      <xdr:row>254</xdr:row>
      <xdr:rowOff>234589</xdr:rowOff>
    </xdr:to>
    <xdr:pic>
      <xdr:nvPicPr>
        <xdr:cNvPr id="136" name="13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6870" y="7263847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254</xdr:row>
      <xdr:rowOff>0</xdr:rowOff>
    </xdr:from>
    <xdr:to>
      <xdr:col>14</xdr:col>
      <xdr:colOff>284952</xdr:colOff>
      <xdr:row>254</xdr:row>
      <xdr:rowOff>233983</xdr:rowOff>
    </xdr:to>
    <xdr:pic>
      <xdr:nvPicPr>
        <xdr:cNvPr id="137" name="13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978" y="7247283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254</xdr:row>
      <xdr:rowOff>8283</xdr:rowOff>
    </xdr:from>
    <xdr:to>
      <xdr:col>13</xdr:col>
      <xdr:colOff>265048</xdr:colOff>
      <xdr:row>254</xdr:row>
      <xdr:rowOff>226308</xdr:rowOff>
    </xdr:to>
    <xdr:pic>
      <xdr:nvPicPr>
        <xdr:cNvPr id="138" name="13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7853" y="7255566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282</xdr:row>
      <xdr:rowOff>8282</xdr:rowOff>
    </xdr:from>
    <xdr:to>
      <xdr:col>9</xdr:col>
      <xdr:colOff>293236</xdr:colOff>
      <xdr:row>282</xdr:row>
      <xdr:rowOff>231912</xdr:rowOff>
    </xdr:to>
    <xdr:pic>
      <xdr:nvPicPr>
        <xdr:cNvPr id="139" name="13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023" y="7255565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282</xdr:row>
      <xdr:rowOff>16564</xdr:rowOff>
    </xdr:from>
    <xdr:to>
      <xdr:col>10</xdr:col>
      <xdr:colOff>281609</xdr:colOff>
      <xdr:row>282</xdr:row>
      <xdr:rowOff>234589</xdr:rowOff>
    </xdr:to>
    <xdr:pic>
      <xdr:nvPicPr>
        <xdr:cNvPr id="140" name="13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6870" y="7263847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282</xdr:row>
      <xdr:rowOff>0</xdr:rowOff>
    </xdr:from>
    <xdr:to>
      <xdr:col>14</xdr:col>
      <xdr:colOff>284952</xdr:colOff>
      <xdr:row>282</xdr:row>
      <xdr:rowOff>233983</xdr:rowOff>
    </xdr:to>
    <xdr:pic>
      <xdr:nvPicPr>
        <xdr:cNvPr id="141" name="14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978" y="7247283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282</xdr:row>
      <xdr:rowOff>8283</xdr:rowOff>
    </xdr:from>
    <xdr:to>
      <xdr:col>13</xdr:col>
      <xdr:colOff>265048</xdr:colOff>
      <xdr:row>282</xdr:row>
      <xdr:rowOff>226308</xdr:rowOff>
    </xdr:to>
    <xdr:pic>
      <xdr:nvPicPr>
        <xdr:cNvPr id="142" name="14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7853" y="7255566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310</xdr:row>
      <xdr:rowOff>8282</xdr:rowOff>
    </xdr:from>
    <xdr:to>
      <xdr:col>9</xdr:col>
      <xdr:colOff>293236</xdr:colOff>
      <xdr:row>310</xdr:row>
      <xdr:rowOff>231912</xdr:rowOff>
    </xdr:to>
    <xdr:pic>
      <xdr:nvPicPr>
        <xdr:cNvPr id="143" name="14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023" y="7255565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310</xdr:row>
      <xdr:rowOff>16564</xdr:rowOff>
    </xdr:from>
    <xdr:to>
      <xdr:col>10</xdr:col>
      <xdr:colOff>281609</xdr:colOff>
      <xdr:row>310</xdr:row>
      <xdr:rowOff>234589</xdr:rowOff>
    </xdr:to>
    <xdr:pic>
      <xdr:nvPicPr>
        <xdr:cNvPr id="144" name="14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6870" y="7263847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310</xdr:row>
      <xdr:rowOff>0</xdr:rowOff>
    </xdr:from>
    <xdr:to>
      <xdr:col>14</xdr:col>
      <xdr:colOff>284952</xdr:colOff>
      <xdr:row>310</xdr:row>
      <xdr:rowOff>233983</xdr:rowOff>
    </xdr:to>
    <xdr:pic>
      <xdr:nvPicPr>
        <xdr:cNvPr id="145" name="14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978" y="7247283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310</xdr:row>
      <xdr:rowOff>8283</xdr:rowOff>
    </xdr:from>
    <xdr:to>
      <xdr:col>13</xdr:col>
      <xdr:colOff>265048</xdr:colOff>
      <xdr:row>310</xdr:row>
      <xdr:rowOff>226308</xdr:rowOff>
    </xdr:to>
    <xdr:pic>
      <xdr:nvPicPr>
        <xdr:cNvPr id="146" name="14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7853" y="7255566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338</xdr:row>
      <xdr:rowOff>8282</xdr:rowOff>
    </xdr:from>
    <xdr:to>
      <xdr:col>9</xdr:col>
      <xdr:colOff>293236</xdr:colOff>
      <xdr:row>338</xdr:row>
      <xdr:rowOff>231912</xdr:rowOff>
    </xdr:to>
    <xdr:pic>
      <xdr:nvPicPr>
        <xdr:cNvPr id="147" name="14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42556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338</xdr:row>
      <xdr:rowOff>16564</xdr:rowOff>
    </xdr:from>
    <xdr:to>
      <xdr:col>10</xdr:col>
      <xdr:colOff>281609</xdr:colOff>
      <xdr:row>338</xdr:row>
      <xdr:rowOff>234589</xdr:rowOff>
    </xdr:to>
    <xdr:pic>
      <xdr:nvPicPr>
        <xdr:cNvPr id="148" name="14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42639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338</xdr:row>
      <xdr:rowOff>0</xdr:rowOff>
    </xdr:from>
    <xdr:to>
      <xdr:col>14</xdr:col>
      <xdr:colOff>284952</xdr:colOff>
      <xdr:row>338</xdr:row>
      <xdr:rowOff>233983</xdr:rowOff>
    </xdr:to>
    <xdr:pic>
      <xdr:nvPicPr>
        <xdr:cNvPr id="149" name="14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42473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338</xdr:row>
      <xdr:rowOff>8283</xdr:rowOff>
    </xdr:from>
    <xdr:to>
      <xdr:col>13</xdr:col>
      <xdr:colOff>265048</xdr:colOff>
      <xdr:row>338</xdr:row>
      <xdr:rowOff>226308</xdr:rowOff>
    </xdr:to>
    <xdr:pic>
      <xdr:nvPicPr>
        <xdr:cNvPr id="150" name="14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42556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30</xdr:row>
      <xdr:rowOff>8282</xdr:rowOff>
    </xdr:from>
    <xdr:to>
      <xdr:col>9</xdr:col>
      <xdr:colOff>293236</xdr:colOff>
      <xdr:row>30</xdr:row>
      <xdr:rowOff>231912</xdr:rowOff>
    </xdr:to>
    <xdr:pic>
      <xdr:nvPicPr>
        <xdr:cNvPr id="151" name="15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4940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30</xdr:row>
      <xdr:rowOff>16564</xdr:rowOff>
    </xdr:from>
    <xdr:to>
      <xdr:col>10</xdr:col>
      <xdr:colOff>281609</xdr:colOff>
      <xdr:row>30</xdr:row>
      <xdr:rowOff>234589</xdr:rowOff>
    </xdr:to>
    <xdr:pic>
      <xdr:nvPicPr>
        <xdr:cNvPr id="152" name="15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5023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30</xdr:row>
      <xdr:rowOff>0</xdr:rowOff>
    </xdr:from>
    <xdr:to>
      <xdr:col>14</xdr:col>
      <xdr:colOff>284952</xdr:colOff>
      <xdr:row>30</xdr:row>
      <xdr:rowOff>233983</xdr:rowOff>
    </xdr:to>
    <xdr:pic>
      <xdr:nvPicPr>
        <xdr:cNvPr id="153" name="15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4857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30</xdr:row>
      <xdr:rowOff>8283</xdr:rowOff>
    </xdr:from>
    <xdr:to>
      <xdr:col>13</xdr:col>
      <xdr:colOff>265048</xdr:colOff>
      <xdr:row>30</xdr:row>
      <xdr:rowOff>226308</xdr:rowOff>
    </xdr:to>
    <xdr:pic>
      <xdr:nvPicPr>
        <xdr:cNvPr id="154" name="15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4940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58</xdr:row>
      <xdr:rowOff>8282</xdr:rowOff>
    </xdr:from>
    <xdr:to>
      <xdr:col>9</xdr:col>
      <xdr:colOff>293236</xdr:colOff>
      <xdr:row>58</xdr:row>
      <xdr:rowOff>231912</xdr:rowOff>
    </xdr:to>
    <xdr:pic>
      <xdr:nvPicPr>
        <xdr:cNvPr id="155" name="15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4940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58</xdr:row>
      <xdr:rowOff>16564</xdr:rowOff>
    </xdr:from>
    <xdr:to>
      <xdr:col>10</xdr:col>
      <xdr:colOff>281609</xdr:colOff>
      <xdr:row>58</xdr:row>
      <xdr:rowOff>234589</xdr:rowOff>
    </xdr:to>
    <xdr:pic>
      <xdr:nvPicPr>
        <xdr:cNvPr id="156" name="15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5023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58</xdr:row>
      <xdr:rowOff>0</xdr:rowOff>
    </xdr:from>
    <xdr:to>
      <xdr:col>14</xdr:col>
      <xdr:colOff>284952</xdr:colOff>
      <xdr:row>58</xdr:row>
      <xdr:rowOff>233983</xdr:rowOff>
    </xdr:to>
    <xdr:pic>
      <xdr:nvPicPr>
        <xdr:cNvPr id="157" name="15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4857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58</xdr:row>
      <xdr:rowOff>8283</xdr:rowOff>
    </xdr:from>
    <xdr:to>
      <xdr:col>13</xdr:col>
      <xdr:colOff>265048</xdr:colOff>
      <xdr:row>58</xdr:row>
      <xdr:rowOff>226308</xdr:rowOff>
    </xdr:to>
    <xdr:pic>
      <xdr:nvPicPr>
        <xdr:cNvPr id="158" name="15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4940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86</xdr:row>
      <xdr:rowOff>8282</xdr:rowOff>
    </xdr:from>
    <xdr:to>
      <xdr:col>9</xdr:col>
      <xdr:colOff>293236</xdr:colOff>
      <xdr:row>86</xdr:row>
      <xdr:rowOff>231912</xdr:rowOff>
    </xdr:to>
    <xdr:pic>
      <xdr:nvPicPr>
        <xdr:cNvPr id="159" name="15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4940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86</xdr:row>
      <xdr:rowOff>16564</xdr:rowOff>
    </xdr:from>
    <xdr:to>
      <xdr:col>10</xdr:col>
      <xdr:colOff>281609</xdr:colOff>
      <xdr:row>86</xdr:row>
      <xdr:rowOff>234589</xdr:rowOff>
    </xdr:to>
    <xdr:pic>
      <xdr:nvPicPr>
        <xdr:cNvPr id="160" name="15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5023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86</xdr:row>
      <xdr:rowOff>0</xdr:rowOff>
    </xdr:from>
    <xdr:to>
      <xdr:col>14</xdr:col>
      <xdr:colOff>284952</xdr:colOff>
      <xdr:row>86</xdr:row>
      <xdr:rowOff>233983</xdr:rowOff>
    </xdr:to>
    <xdr:pic>
      <xdr:nvPicPr>
        <xdr:cNvPr id="161" name="16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4857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86</xdr:row>
      <xdr:rowOff>8283</xdr:rowOff>
    </xdr:from>
    <xdr:to>
      <xdr:col>13</xdr:col>
      <xdr:colOff>265048</xdr:colOff>
      <xdr:row>86</xdr:row>
      <xdr:rowOff>226308</xdr:rowOff>
    </xdr:to>
    <xdr:pic>
      <xdr:nvPicPr>
        <xdr:cNvPr id="162" name="16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4940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30</xdr:row>
      <xdr:rowOff>8282</xdr:rowOff>
    </xdr:from>
    <xdr:to>
      <xdr:col>9</xdr:col>
      <xdr:colOff>293236</xdr:colOff>
      <xdr:row>30</xdr:row>
      <xdr:rowOff>231912</xdr:rowOff>
    </xdr:to>
    <xdr:pic>
      <xdr:nvPicPr>
        <xdr:cNvPr id="163" name="16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4940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30</xdr:row>
      <xdr:rowOff>16564</xdr:rowOff>
    </xdr:from>
    <xdr:to>
      <xdr:col>10</xdr:col>
      <xdr:colOff>281609</xdr:colOff>
      <xdr:row>30</xdr:row>
      <xdr:rowOff>234589</xdr:rowOff>
    </xdr:to>
    <xdr:pic>
      <xdr:nvPicPr>
        <xdr:cNvPr id="164" name="16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5023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30</xdr:row>
      <xdr:rowOff>0</xdr:rowOff>
    </xdr:from>
    <xdr:to>
      <xdr:col>14</xdr:col>
      <xdr:colOff>284952</xdr:colOff>
      <xdr:row>30</xdr:row>
      <xdr:rowOff>233983</xdr:rowOff>
    </xdr:to>
    <xdr:pic>
      <xdr:nvPicPr>
        <xdr:cNvPr id="165" name="16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4857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30</xdr:row>
      <xdr:rowOff>8283</xdr:rowOff>
    </xdr:from>
    <xdr:to>
      <xdr:col>13</xdr:col>
      <xdr:colOff>265048</xdr:colOff>
      <xdr:row>30</xdr:row>
      <xdr:rowOff>226308</xdr:rowOff>
    </xdr:to>
    <xdr:pic>
      <xdr:nvPicPr>
        <xdr:cNvPr id="166" name="16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4940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58</xdr:row>
      <xdr:rowOff>8282</xdr:rowOff>
    </xdr:from>
    <xdr:to>
      <xdr:col>9</xdr:col>
      <xdr:colOff>293236</xdr:colOff>
      <xdr:row>58</xdr:row>
      <xdr:rowOff>231912</xdr:rowOff>
    </xdr:to>
    <xdr:pic>
      <xdr:nvPicPr>
        <xdr:cNvPr id="167" name="16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4940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58</xdr:row>
      <xdr:rowOff>16564</xdr:rowOff>
    </xdr:from>
    <xdr:to>
      <xdr:col>10</xdr:col>
      <xdr:colOff>281609</xdr:colOff>
      <xdr:row>58</xdr:row>
      <xdr:rowOff>234589</xdr:rowOff>
    </xdr:to>
    <xdr:pic>
      <xdr:nvPicPr>
        <xdr:cNvPr id="168" name="16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5023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58</xdr:row>
      <xdr:rowOff>0</xdr:rowOff>
    </xdr:from>
    <xdr:to>
      <xdr:col>14</xdr:col>
      <xdr:colOff>284952</xdr:colOff>
      <xdr:row>58</xdr:row>
      <xdr:rowOff>233983</xdr:rowOff>
    </xdr:to>
    <xdr:pic>
      <xdr:nvPicPr>
        <xdr:cNvPr id="169" name="16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4857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58</xdr:row>
      <xdr:rowOff>8283</xdr:rowOff>
    </xdr:from>
    <xdr:to>
      <xdr:col>13</xdr:col>
      <xdr:colOff>265048</xdr:colOff>
      <xdr:row>58</xdr:row>
      <xdr:rowOff>226308</xdr:rowOff>
    </xdr:to>
    <xdr:pic>
      <xdr:nvPicPr>
        <xdr:cNvPr id="170" name="16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4940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86</xdr:row>
      <xdr:rowOff>8282</xdr:rowOff>
    </xdr:from>
    <xdr:to>
      <xdr:col>9</xdr:col>
      <xdr:colOff>293236</xdr:colOff>
      <xdr:row>86</xdr:row>
      <xdr:rowOff>231912</xdr:rowOff>
    </xdr:to>
    <xdr:pic>
      <xdr:nvPicPr>
        <xdr:cNvPr id="171" name="17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4940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86</xdr:row>
      <xdr:rowOff>16564</xdr:rowOff>
    </xdr:from>
    <xdr:to>
      <xdr:col>10</xdr:col>
      <xdr:colOff>281609</xdr:colOff>
      <xdr:row>86</xdr:row>
      <xdr:rowOff>234589</xdr:rowOff>
    </xdr:to>
    <xdr:pic>
      <xdr:nvPicPr>
        <xdr:cNvPr id="172" name="17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5023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86</xdr:row>
      <xdr:rowOff>0</xdr:rowOff>
    </xdr:from>
    <xdr:to>
      <xdr:col>14</xdr:col>
      <xdr:colOff>284952</xdr:colOff>
      <xdr:row>86</xdr:row>
      <xdr:rowOff>233983</xdr:rowOff>
    </xdr:to>
    <xdr:pic>
      <xdr:nvPicPr>
        <xdr:cNvPr id="173" name="17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4857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86</xdr:row>
      <xdr:rowOff>8283</xdr:rowOff>
    </xdr:from>
    <xdr:to>
      <xdr:col>13</xdr:col>
      <xdr:colOff>265048</xdr:colOff>
      <xdr:row>86</xdr:row>
      <xdr:rowOff>226308</xdr:rowOff>
    </xdr:to>
    <xdr:pic>
      <xdr:nvPicPr>
        <xdr:cNvPr id="174" name="17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4940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114</xdr:row>
      <xdr:rowOff>8282</xdr:rowOff>
    </xdr:from>
    <xdr:to>
      <xdr:col>9</xdr:col>
      <xdr:colOff>293236</xdr:colOff>
      <xdr:row>114</xdr:row>
      <xdr:rowOff>231912</xdr:rowOff>
    </xdr:to>
    <xdr:pic>
      <xdr:nvPicPr>
        <xdr:cNvPr id="175" name="17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4940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114</xdr:row>
      <xdr:rowOff>16564</xdr:rowOff>
    </xdr:from>
    <xdr:to>
      <xdr:col>10</xdr:col>
      <xdr:colOff>281609</xdr:colOff>
      <xdr:row>114</xdr:row>
      <xdr:rowOff>234589</xdr:rowOff>
    </xdr:to>
    <xdr:pic>
      <xdr:nvPicPr>
        <xdr:cNvPr id="176" name="17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5023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114</xdr:row>
      <xdr:rowOff>0</xdr:rowOff>
    </xdr:from>
    <xdr:to>
      <xdr:col>14</xdr:col>
      <xdr:colOff>284952</xdr:colOff>
      <xdr:row>114</xdr:row>
      <xdr:rowOff>233983</xdr:rowOff>
    </xdr:to>
    <xdr:pic>
      <xdr:nvPicPr>
        <xdr:cNvPr id="177" name="17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4857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114</xdr:row>
      <xdr:rowOff>8283</xdr:rowOff>
    </xdr:from>
    <xdr:to>
      <xdr:col>13</xdr:col>
      <xdr:colOff>265048</xdr:colOff>
      <xdr:row>114</xdr:row>
      <xdr:rowOff>226308</xdr:rowOff>
    </xdr:to>
    <xdr:pic>
      <xdr:nvPicPr>
        <xdr:cNvPr id="178" name="17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4940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142</xdr:row>
      <xdr:rowOff>8282</xdr:rowOff>
    </xdr:from>
    <xdr:to>
      <xdr:col>9</xdr:col>
      <xdr:colOff>293236</xdr:colOff>
      <xdr:row>142</xdr:row>
      <xdr:rowOff>231912</xdr:rowOff>
    </xdr:to>
    <xdr:pic>
      <xdr:nvPicPr>
        <xdr:cNvPr id="179" name="17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4940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142</xdr:row>
      <xdr:rowOff>16564</xdr:rowOff>
    </xdr:from>
    <xdr:to>
      <xdr:col>10</xdr:col>
      <xdr:colOff>281609</xdr:colOff>
      <xdr:row>142</xdr:row>
      <xdr:rowOff>234589</xdr:rowOff>
    </xdr:to>
    <xdr:pic>
      <xdr:nvPicPr>
        <xdr:cNvPr id="180" name="17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5023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142</xdr:row>
      <xdr:rowOff>0</xdr:rowOff>
    </xdr:from>
    <xdr:to>
      <xdr:col>14</xdr:col>
      <xdr:colOff>284952</xdr:colOff>
      <xdr:row>142</xdr:row>
      <xdr:rowOff>233983</xdr:rowOff>
    </xdr:to>
    <xdr:pic>
      <xdr:nvPicPr>
        <xdr:cNvPr id="181" name="18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4857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142</xdr:row>
      <xdr:rowOff>8283</xdr:rowOff>
    </xdr:from>
    <xdr:to>
      <xdr:col>13</xdr:col>
      <xdr:colOff>265048</xdr:colOff>
      <xdr:row>142</xdr:row>
      <xdr:rowOff>226308</xdr:rowOff>
    </xdr:to>
    <xdr:pic>
      <xdr:nvPicPr>
        <xdr:cNvPr id="182" name="18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4940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170</xdr:row>
      <xdr:rowOff>8282</xdr:rowOff>
    </xdr:from>
    <xdr:to>
      <xdr:col>9</xdr:col>
      <xdr:colOff>293236</xdr:colOff>
      <xdr:row>170</xdr:row>
      <xdr:rowOff>231912</xdr:rowOff>
    </xdr:to>
    <xdr:pic>
      <xdr:nvPicPr>
        <xdr:cNvPr id="183" name="18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4940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170</xdr:row>
      <xdr:rowOff>16564</xdr:rowOff>
    </xdr:from>
    <xdr:to>
      <xdr:col>10</xdr:col>
      <xdr:colOff>281609</xdr:colOff>
      <xdr:row>170</xdr:row>
      <xdr:rowOff>234589</xdr:rowOff>
    </xdr:to>
    <xdr:pic>
      <xdr:nvPicPr>
        <xdr:cNvPr id="184" name="18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5023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170</xdr:row>
      <xdr:rowOff>0</xdr:rowOff>
    </xdr:from>
    <xdr:to>
      <xdr:col>14</xdr:col>
      <xdr:colOff>284952</xdr:colOff>
      <xdr:row>170</xdr:row>
      <xdr:rowOff>233983</xdr:rowOff>
    </xdr:to>
    <xdr:pic>
      <xdr:nvPicPr>
        <xdr:cNvPr id="185" name="18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4857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170</xdr:row>
      <xdr:rowOff>8283</xdr:rowOff>
    </xdr:from>
    <xdr:to>
      <xdr:col>13</xdr:col>
      <xdr:colOff>265048</xdr:colOff>
      <xdr:row>170</xdr:row>
      <xdr:rowOff>226308</xdr:rowOff>
    </xdr:to>
    <xdr:pic>
      <xdr:nvPicPr>
        <xdr:cNvPr id="186" name="18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4940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198</xdr:row>
      <xdr:rowOff>8282</xdr:rowOff>
    </xdr:from>
    <xdr:to>
      <xdr:col>9</xdr:col>
      <xdr:colOff>293236</xdr:colOff>
      <xdr:row>198</xdr:row>
      <xdr:rowOff>231912</xdr:rowOff>
    </xdr:to>
    <xdr:pic>
      <xdr:nvPicPr>
        <xdr:cNvPr id="187" name="18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4940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198</xdr:row>
      <xdr:rowOff>16564</xdr:rowOff>
    </xdr:from>
    <xdr:to>
      <xdr:col>10</xdr:col>
      <xdr:colOff>281609</xdr:colOff>
      <xdr:row>198</xdr:row>
      <xdr:rowOff>234589</xdr:rowOff>
    </xdr:to>
    <xdr:pic>
      <xdr:nvPicPr>
        <xdr:cNvPr id="188" name="18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5023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198</xdr:row>
      <xdr:rowOff>0</xdr:rowOff>
    </xdr:from>
    <xdr:to>
      <xdr:col>14</xdr:col>
      <xdr:colOff>284952</xdr:colOff>
      <xdr:row>198</xdr:row>
      <xdr:rowOff>233983</xdr:rowOff>
    </xdr:to>
    <xdr:pic>
      <xdr:nvPicPr>
        <xdr:cNvPr id="189" name="18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4857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198</xdr:row>
      <xdr:rowOff>8283</xdr:rowOff>
    </xdr:from>
    <xdr:to>
      <xdr:col>13</xdr:col>
      <xdr:colOff>265048</xdr:colOff>
      <xdr:row>198</xdr:row>
      <xdr:rowOff>226308</xdr:rowOff>
    </xdr:to>
    <xdr:pic>
      <xdr:nvPicPr>
        <xdr:cNvPr id="190" name="18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4940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226</xdr:row>
      <xdr:rowOff>8282</xdr:rowOff>
    </xdr:from>
    <xdr:to>
      <xdr:col>9</xdr:col>
      <xdr:colOff>293236</xdr:colOff>
      <xdr:row>226</xdr:row>
      <xdr:rowOff>231912</xdr:rowOff>
    </xdr:to>
    <xdr:pic>
      <xdr:nvPicPr>
        <xdr:cNvPr id="191" name="19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4940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226</xdr:row>
      <xdr:rowOff>16564</xdr:rowOff>
    </xdr:from>
    <xdr:to>
      <xdr:col>10</xdr:col>
      <xdr:colOff>281609</xdr:colOff>
      <xdr:row>226</xdr:row>
      <xdr:rowOff>234589</xdr:rowOff>
    </xdr:to>
    <xdr:pic>
      <xdr:nvPicPr>
        <xdr:cNvPr id="192" name="19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5023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226</xdr:row>
      <xdr:rowOff>0</xdr:rowOff>
    </xdr:from>
    <xdr:to>
      <xdr:col>14</xdr:col>
      <xdr:colOff>284952</xdr:colOff>
      <xdr:row>226</xdr:row>
      <xdr:rowOff>233983</xdr:rowOff>
    </xdr:to>
    <xdr:pic>
      <xdr:nvPicPr>
        <xdr:cNvPr id="193" name="19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4857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226</xdr:row>
      <xdr:rowOff>8283</xdr:rowOff>
    </xdr:from>
    <xdr:to>
      <xdr:col>13</xdr:col>
      <xdr:colOff>265048</xdr:colOff>
      <xdr:row>226</xdr:row>
      <xdr:rowOff>226308</xdr:rowOff>
    </xdr:to>
    <xdr:pic>
      <xdr:nvPicPr>
        <xdr:cNvPr id="194" name="19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4940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254</xdr:row>
      <xdr:rowOff>8282</xdr:rowOff>
    </xdr:from>
    <xdr:to>
      <xdr:col>9</xdr:col>
      <xdr:colOff>293236</xdr:colOff>
      <xdr:row>254</xdr:row>
      <xdr:rowOff>231912</xdr:rowOff>
    </xdr:to>
    <xdr:pic>
      <xdr:nvPicPr>
        <xdr:cNvPr id="195" name="19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4940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254</xdr:row>
      <xdr:rowOff>16564</xdr:rowOff>
    </xdr:from>
    <xdr:to>
      <xdr:col>10</xdr:col>
      <xdr:colOff>281609</xdr:colOff>
      <xdr:row>254</xdr:row>
      <xdr:rowOff>234589</xdr:rowOff>
    </xdr:to>
    <xdr:pic>
      <xdr:nvPicPr>
        <xdr:cNvPr id="196" name="19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5023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254</xdr:row>
      <xdr:rowOff>0</xdr:rowOff>
    </xdr:from>
    <xdr:to>
      <xdr:col>14</xdr:col>
      <xdr:colOff>284952</xdr:colOff>
      <xdr:row>254</xdr:row>
      <xdr:rowOff>233983</xdr:rowOff>
    </xdr:to>
    <xdr:pic>
      <xdr:nvPicPr>
        <xdr:cNvPr id="197" name="19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4857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254</xdr:row>
      <xdr:rowOff>8283</xdr:rowOff>
    </xdr:from>
    <xdr:to>
      <xdr:col>13</xdr:col>
      <xdr:colOff>265048</xdr:colOff>
      <xdr:row>254</xdr:row>
      <xdr:rowOff>226308</xdr:rowOff>
    </xdr:to>
    <xdr:pic>
      <xdr:nvPicPr>
        <xdr:cNvPr id="198" name="19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4940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282</xdr:row>
      <xdr:rowOff>8282</xdr:rowOff>
    </xdr:from>
    <xdr:to>
      <xdr:col>9</xdr:col>
      <xdr:colOff>293236</xdr:colOff>
      <xdr:row>282</xdr:row>
      <xdr:rowOff>231912</xdr:rowOff>
    </xdr:to>
    <xdr:pic>
      <xdr:nvPicPr>
        <xdr:cNvPr id="199" name="19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4940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282</xdr:row>
      <xdr:rowOff>16564</xdr:rowOff>
    </xdr:from>
    <xdr:to>
      <xdr:col>10</xdr:col>
      <xdr:colOff>281609</xdr:colOff>
      <xdr:row>282</xdr:row>
      <xdr:rowOff>234589</xdr:rowOff>
    </xdr:to>
    <xdr:pic>
      <xdr:nvPicPr>
        <xdr:cNvPr id="200" name="19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5023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282</xdr:row>
      <xdr:rowOff>0</xdr:rowOff>
    </xdr:from>
    <xdr:to>
      <xdr:col>14</xdr:col>
      <xdr:colOff>284952</xdr:colOff>
      <xdr:row>282</xdr:row>
      <xdr:rowOff>233983</xdr:rowOff>
    </xdr:to>
    <xdr:pic>
      <xdr:nvPicPr>
        <xdr:cNvPr id="201" name="20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4857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282</xdr:row>
      <xdr:rowOff>8283</xdr:rowOff>
    </xdr:from>
    <xdr:to>
      <xdr:col>13</xdr:col>
      <xdr:colOff>265048</xdr:colOff>
      <xdr:row>282</xdr:row>
      <xdr:rowOff>226308</xdr:rowOff>
    </xdr:to>
    <xdr:pic>
      <xdr:nvPicPr>
        <xdr:cNvPr id="202" name="20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4940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310</xdr:row>
      <xdr:rowOff>8282</xdr:rowOff>
    </xdr:from>
    <xdr:to>
      <xdr:col>9</xdr:col>
      <xdr:colOff>293236</xdr:colOff>
      <xdr:row>310</xdr:row>
      <xdr:rowOff>231912</xdr:rowOff>
    </xdr:to>
    <xdr:pic>
      <xdr:nvPicPr>
        <xdr:cNvPr id="203" name="20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4940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310</xdr:row>
      <xdr:rowOff>16564</xdr:rowOff>
    </xdr:from>
    <xdr:to>
      <xdr:col>10</xdr:col>
      <xdr:colOff>281609</xdr:colOff>
      <xdr:row>310</xdr:row>
      <xdr:rowOff>234589</xdr:rowOff>
    </xdr:to>
    <xdr:pic>
      <xdr:nvPicPr>
        <xdr:cNvPr id="204" name="20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5023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310</xdr:row>
      <xdr:rowOff>0</xdr:rowOff>
    </xdr:from>
    <xdr:to>
      <xdr:col>14</xdr:col>
      <xdr:colOff>284952</xdr:colOff>
      <xdr:row>310</xdr:row>
      <xdr:rowOff>233983</xdr:rowOff>
    </xdr:to>
    <xdr:pic>
      <xdr:nvPicPr>
        <xdr:cNvPr id="205" name="20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4857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310</xdr:row>
      <xdr:rowOff>8283</xdr:rowOff>
    </xdr:from>
    <xdr:to>
      <xdr:col>13</xdr:col>
      <xdr:colOff>265048</xdr:colOff>
      <xdr:row>310</xdr:row>
      <xdr:rowOff>226308</xdr:rowOff>
    </xdr:to>
    <xdr:pic>
      <xdr:nvPicPr>
        <xdr:cNvPr id="206" name="20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4940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338</xdr:row>
      <xdr:rowOff>8282</xdr:rowOff>
    </xdr:from>
    <xdr:to>
      <xdr:col>9</xdr:col>
      <xdr:colOff>293236</xdr:colOff>
      <xdr:row>338</xdr:row>
      <xdr:rowOff>231912</xdr:rowOff>
    </xdr:to>
    <xdr:pic>
      <xdr:nvPicPr>
        <xdr:cNvPr id="207" name="20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4940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338</xdr:row>
      <xdr:rowOff>16564</xdr:rowOff>
    </xdr:from>
    <xdr:to>
      <xdr:col>10</xdr:col>
      <xdr:colOff>281609</xdr:colOff>
      <xdr:row>338</xdr:row>
      <xdr:rowOff>234589</xdr:rowOff>
    </xdr:to>
    <xdr:pic>
      <xdr:nvPicPr>
        <xdr:cNvPr id="208" name="20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5023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338</xdr:row>
      <xdr:rowOff>0</xdr:rowOff>
    </xdr:from>
    <xdr:to>
      <xdr:col>14</xdr:col>
      <xdr:colOff>284952</xdr:colOff>
      <xdr:row>338</xdr:row>
      <xdr:rowOff>233983</xdr:rowOff>
    </xdr:to>
    <xdr:pic>
      <xdr:nvPicPr>
        <xdr:cNvPr id="209" name="20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4857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338</xdr:row>
      <xdr:rowOff>8283</xdr:rowOff>
    </xdr:from>
    <xdr:to>
      <xdr:col>13</xdr:col>
      <xdr:colOff>265048</xdr:colOff>
      <xdr:row>338</xdr:row>
      <xdr:rowOff>226308</xdr:rowOff>
    </xdr:to>
    <xdr:pic>
      <xdr:nvPicPr>
        <xdr:cNvPr id="210" name="20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4940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366</xdr:row>
      <xdr:rowOff>8282</xdr:rowOff>
    </xdr:from>
    <xdr:to>
      <xdr:col>9</xdr:col>
      <xdr:colOff>293236</xdr:colOff>
      <xdr:row>366</xdr:row>
      <xdr:rowOff>231912</xdr:rowOff>
    </xdr:to>
    <xdr:pic>
      <xdr:nvPicPr>
        <xdr:cNvPr id="211" name="21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366</xdr:row>
      <xdr:rowOff>16564</xdr:rowOff>
    </xdr:from>
    <xdr:to>
      <xdr:col>10</xdr:col>
      <xdr:colOff>281609</xdr:colOff>
      <xdr:row>366</xdr:row>
      <xdr:rowOff>234589</xdr:rowOff>
    </xdr:to>
    <xdr:pic>
      <xdr:nvPicPr>
        <xdr:cNvPr id="212" name="21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366</xdr:row>
      <xdr:rowOff>0</xdr:rowOff>
    </xdr:from>
    <xdr:to>
      <xdr:col>14</xdr:col>
      <xdr:colOff>284952</xdr:colOff>
      <xdr:row>366</xdr:row>
      <xdr:rowOff>233983</xdr:rowOff>
    </xdr:to>
    <xdr:pic>
      <xdr:nvPicPr>
        <xdr:cNvPr id="213" name="21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366</xdr:row>
      <xdr:rowOff>8283</xdr:rowOff>
    </xdr:from>
    <xdr:to>
      <xdr:col>13</xdr:col>
      <xdr:colOff>265048</xdr:colOff>
      <xdr:row>366</xdr:row>
      <xdr:rowOff>226308</xdr:rowOff>
    </xdr:to>
    <xdr:pic>
      <xdr:nvPicPr>
        <xdr:cNvPr id="214" name="21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366</xdr:row>
      <xdr:rowOff>8282</xdr:rowOff>
    </xdr:from>
    <xdr:to>
      <xdr:col>9</xdr:col>
      <xdr:colOff>293236</xdr:colOff>
      <xdr:row>366</xdr:row>
      <xdr:rowOff>231912</xdr:rowOff>
    </xdr:to>
    <xdr:pic>
      <xdr:nvPicPr>
        <xdr:cNvPr id="215" name="21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366</xdr:row>
      <xdr:rowOff>16564</xdr:rowOff>
    </xdr:from>
    <xdr:to>
      <xdr:col>10</xdr:col>
      <xdr:colOff>281609</xdr:colOff>
      <xdr:row>366</xdr:row>
      <xdr:rowOff>234589</xdr:rowOff>
    </xdr:to>
    <xdr:pic>
      <xdr:nvPicPr>
        <xdr:cNvPr id="216" name="21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366</xdr:row>
      <xdr:rowOff>0</xdr:rowOff>
    </xdr:from>
    <xdr:to>
      <xdr:col>14</xdr:col>
      <xdr:colOff>284952</xdr:colOff>
      <xdr:row>366</xdr:row>
      <xdr:rowOff>233983</xdr:rowOff>
    </xdr:to>
    <xdr:pic>
      <xdr:nvPicPr>
        <xdr:cNvPr id="217" name="21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366</xdr:row>
      <xdr:rowOff>8283</xdr:rowOff>
    </xdr:from>
    <xdr:to>
      <xdr:col>13</xdr:col>
      <xdr:colOff>265048</xdr:colOff>
      <xdr:row>366</xdr:row>
      <xdr:rowOff>226308</xdr:rowOff>
    </xdr:to>
    <xdr:pic>
      <xdr:nvPicPr>
        <xdr:cNvPr id="218" name="21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394</xdr:row>
      <xdr:rowOff>8282</xdr:rowOff>
    </xdr:from>
    <xdr:to>
      <xdr:col>9</xdr:col>
      <xdr:colOff>293236</xdr:colOff>
      <xdr:row>394</xdr:row>
      <xdr:rowOff>231912</xdr:rowOff>
    </xdr:to>
    <xdr:pic>
      <xdr:nvPicPr>
        <xdr:cNvPr id="219" name="21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394</xdr:row>
      <xdr:rowOff>16564</xdr:rowOff>
    </xdr:from>
    <xdr:to>
      <xdr:col>10</xdr:col>
      <xdr:colOff>281609</xdr:colOff>
      <xdr:row>394</xdr:row>
      <xdr:rowOff>234589</xdr:rowOff>
    </xdr:to>
    <xdr:pic>
      <xdr:nvPicPr>
        <xdr:cNvPr id="220" name="21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394</xdr:row>
      <xdr:rowOff>0</xdr:rowOff>
    </xdr:from>
    <xdr:to>
      <xdr:col>14</xdr:col>
      <xdr:colOff>284952</xdr:colOff>
      <xdr:row>394</xdr:row>
      <xdr:rowOff>233983</xdr:rowOff>
    </xdr:to>
    <xdr:pic>
      <xdr:nvPicPr>
        <xdr:cNvPr id="221" name="22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394</xdr:row>
      <xdr:rowOff>8283</xdr:rowOff>
    </xdr:from>
    <xdr:to>
      <xdr:col>13</xdr:col>
      <xdr:colOff>265048</xdr:colOff>
      <xdr:row>394</xdr:row>
      <xdr:rowOff>226308</xdr:rowOff>
    </xdr:to>
    <xdr:pic>
      <xdr:nvPicPr>
        <xdr:cNvPr id="222" name="22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394</xdr:row>
      <xdr:rowOff>8282</xdr:rowOff>
    </xdr:from>
    <xdr:to>
      <xdr:col>9</xdr:col>
      <xdr:colOff>293236</xdr:colOff>
      <xdr:row>394</xdr:row>
      <xdr:rowOff>231912</xdr:rowOff>
    </xdr:to>
    <xdr:pic>
      <xdr:nvPicPr>
        <xdr:cNvPr id="223" name="22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394</xdr:row>
      <xdr:rowOff>16564</xdr:rowOff>
    </xdr:from>
    <xdr:to>
      <xdr:col>10</xdr:col>
      <xdr:colOff>281609</xdr:colOff>
      <xdr:row>394</xdr:row>
      <xdr:rowOff>234589</xdr:rowOff>
    </xdr:to>
    <xdr:pic>
      <xdr:nvPicPr>
        <xdr:cNvPr id="224" name="22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394</xdr:row>
      <xdr:rowOff>0</xdr:rowOff>
    </xdr:from>
    <xdr:to>
      <xdr:col>14</xdr:col>
      <xdr:colOff>284952</xdr:colOff>
      <xdr:row>394</xdr:row>
      <xdr:rowOff>233983</xdr:rowOff>
    </xdr:to>
    <xdr:pic>
      <xdr:nvPicPr>
        <xdr:cNvPr id="225" name="22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394</xdr:row>
      <xdr:rowOff>8283</xdr:rowOff>
    </xdr:from>
    <xdr:to>
      <xdr:col>13</xdr:col>
      <xdr:colOff>265048</xdr:colOff>
      <xdr:row>394</xdr:row>
      <xdr:rowOff>226308</xdr:rowOff>
    </xdr:to>
    <xdr:pic>
      <xdr:nvPicPr>
        <xdr:cNvPr id="226" name="22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422</xdr:row>
      <xdr:rowOff>8282</xdr:rowOff>
    </xdr:from>
    <xdr:to>
      <xdr:col>9</xdr:col>
      <xdr:colOff>293236</xdr:colOff>
      <xdr:row>422</xdr:row>
      <xdr:rowOff>231912</xdr:rowOff>
    </xdr:to>
    <xdr:pic>
      <xdr:nvPicPr>
        <xdr:cNvPr id="227" name="22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422</xdr:row>
      <xdr:rowOff>16564</xdr:rowOff>
    </xdr:from>
    <xdr:to>
      <xdr:col>10</xdr:col>
      <xdr:colOff>281609</xdr:colOff>
      <xdr:row>422</xdr:row>
      <xdr:rowOff>234589</xdr:rowOff>
    </xdr:to>
    <xdr:pic>
      <xdr:nvPicPr>
        <xdr:cNvPr id="228" name="22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422</xdr:row>
      <xdr:rowOff>0</xdr:rowOff>
    </xdr:from>
    <xdr:to>
      <xdr:col>14</xdr:col>
      <xdr:colOff>284952</xdr:colOff>
      <xdr:row>422</xdr:row>
      <xdr:rowOff>233983</xdr:rowOff>
    </xdr:to>
    <xdr:pic>
      <xdr:nvPicPr>
        <xdr:cNvPr id="229" name="22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422</xdr:row>
      <xdr:rowOff>8283</xdr:rowOff>
    </xdr:from>
    <xdr:to>
      <xdr:col>13</xdr:col>
      <xdr:colOff>265048</xdr:colOff>
      <xdr:row>422</xdr:row>
      <xdr:rowOff>226308</xdr:rowOff>
    </xdr:to>
    <xdr:pic>
      <xdr:nvPicPr>
        <xdr:cNvPr id="230" name="22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422</xdr:row>
      <xdr:rowOff>8282</xdr:rowOff>
    </xdr:from>
    <xdr:to>
      <xdr:col>9</xdr:col>
      <xdr:colOff>293236</xdr:colOff>
      <xdr:row>422</xdr:row>
      <xdr:rowOff>231912</xdr:rowOff>
    </xdr:to>
    <xdr:pic>
      <xdr:nvPicPr>
        <xdr:cNvPr id="231" name="23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422</xdr:row>
      <xdr:rowOff>16564</xdr:rowOff>
    </xdr:from>
    <xdr:to>
      <xdr:col>10</xdr:col>
      <xdr:colOff>281609</xdr:colOff>
      <xdr:row>422</xdr:row>
      <xdr:rowOff>234589</xdr:rowOff>
    </xdr:to>
    <xdr:pic>
      <xdr:nvPicPr>
        <xdr:cNvPr id="232" name="23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422</xdr:row>
      <xdr:rowOff>0</xdr:rowOff>
    </xdr:from>
    <xdr:to>
      <xdr:col>14</xdr:col>
      <xdr:colOff>284952</xdr:colOff>
      <xdr:row>422</xdr:row>
      <xdr:rowOff>233983</xdr:rowOff>
    </xdr:to>
    <xdr:pic>
      <xdr:nvPicPr>
        <xdr:cNvPr id="233" name="23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422</xdr:row>
      <xdr:rowOff>8283</xdr:rowOff>
    </xdr:from>
    <xdr:to>
      <xdr:col>13</xdr:col>
      <xdr:colOff>265048</xdr:colOff>
      <xdr:row>422</xdr:row>
      <xdr:rowOff>226308</xdr:rowOff>
    </xdr:to>
    <xdr:pic>
      <xdr:nvPicPr>
        <xdr:cNvPr id="234" name="23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366</xdr:row>
      <xdr:rowOff>8282</xdr:rowOff>
    </xdr:from>
    <xdr:to>
      <xdr:col>9</xdr:col>
      <xdr:colOff>293236</xdr:colOff>
      <xdr:row>366</xdr:row>
      <xdr:rowOff>231912</xdr:rowOff>
    </xdr:to>
    <xdr:pic>
      <xdr:nvPicPr>
        <xdr:cNvPr id="235" name="23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366</xdr:row>
      <xdr:rowOff>16564</xdr:rowOff>
    </xdr:from>
    <xdr:to>
      <xdr:col>10</xdr:col>
      <xdr:colOff>281609</xdr:colOff>
      <xdr:row>366</xdr:row>
      <xdr:rowOff>234589</xdr:rowOff>
    </xdr:to>
    <xdr:pic>
      <xdr:nvPicPr>
        <xdr:cNvPr id="236" name="23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366</xdr:row>
      <xdr:rowOff>0</xdr:rowOff>
    </xdr:from>
    <xdr:to>
      <xdr:col>14</xdr:col>
      <xdr:colOff>284952</xdr:colOff>
      <xdr:row>366</xdr:row>
      <xdr:rowOff>233983</xdr:rowOff>
    </xdr:to>
    <xdr:pic>
      <xdr:nvPicPr>
        <xdr:cNvPr id="237" name="23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366</xdr:row>
      <xdr:rowOff>8283</xdr:rowOff>
    </xdr:from>
    <xdr:to>
      <xdr:col>13</xdr:col>
      <xdr:colOff>265048</xdr:colOff>
      <xdr:row>366</xdr:row>
      <xdr:rowOff>226308</xdr:rowOff>
    </xdr:to>
    <xdr:pic>
      <xdr:nvPicPr>
        <xdr:cNvPr id="238" name="23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366</xdr:row>
      <xdr:rowOff>8282</xdr:rowOff>
    </xdr:from>
    <xdr:to>
      <xdr:col>9</xdr:col>
      <xdr:colOff>293236</xdr:colOff>
      <xdr:row>366</xdr:row>
      <xdr:rowOff>231912</xdr:rowOff>
    </xdr:to>
    <xdr:pic>
      <xdr:nvPicPr>
        <xdr:cNvPr id="239" name="23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366</xdr:row>
      <xdr:rowOff>16564</xdr:rowOff>
    </xdr:from>
    <xdr:to>
      <xdr:col>10</xdr:col>
      <xdr:colOff>281609</xdr:colOff>
      <xdr:row>366</xdr:row>
      <xdr:rowOff>234589</xdr:rowOff>
    </xdr:to>
    <xdr:pic>
      <xdr:nvPicPr>
        <xdr:cNvPr id="240" name="23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366</xdr:row>
      <xdr:rowOff>0</xdr:rowOff>
    </xdr:from>
    <xdr:to>
      <xdr:col>14</xdr:col>
      <xdr:colOff>284952</xdr:colOff>
      <xdr:row>366</xdr:row>
      <xdr:rowOff>233983</xdr:rowOff>
    </xdr:to>
    <xdr:pic>
      <xdr:nvPicPr>
        <xdr:cNvPr id="241" name="24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366</xdr:row>
      <xdr:rowOff>8283</xdr:rowOff>
    </xdr:from>
    <xdr:to>
      <xdr:col>13</xdr:col>
      <xdr:colOff>265048</xdr:colOff>
      <xdr:row>366</xdr:row>
      <xdr:rowOff>226308</xdr:rowOff>
    </xdr:to>
    <xdr:pic>
      <xdr:nvPicPr>
        <xdr:cNvPr id="242" name="24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394</xdr:row>
      <xdr:rowOff>8282</xdr:rowOff>
    </xdr:from>
    <xdr:to>
      <xdr:col>9</xdr:col>
      <xdr:colOff>293236</xdr:colOff>
      <xdr:row>394</xdr:row>
      <xdr:rowOff>231912</xdr:rowOff>
    </xdr:to>
    <xdr:pic>
      <xdr:nvPicPr>
        <xdr:cNvPr id="243" name="24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394</xdr:row>
      <xdr:rowOff>16564</xdr:rowOff>
    </xdr:from>
    <xdr:to>
      <xdr:col>10</xdr:col>
      <xdr:colOff>281609</xdr:colOff>
      <xdr:row>394</xdr:row>
      <xdr:rowOff>234589</xdr:rowOff>
    </xdr:to>
    <xdr:pic>
      <xdr:nvPicPr>
        <xdr:cNvPr id="244" name="24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394</xdr:row>
      <xdr:rowOff>0</xdr:rowOff>
    </xdr:from>
    <xdr:to>
      <xdr:col>14</xdr:col>
      <xdr:colOff>284952</xdr:colOff>
      <xdr:row>394</xdr:row>
      <xdr:rowOff>233983</xdr:rowOff>
    </xdr:to>
    <xdr:pic>
      <xdr:nvPicPr>
        <xdr:cNvPr id="245" name="24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394</xdr:row>
      <xdr:rowOff>8283</xdr:rowOff>
    </xdr:from>
    <xdr:to>
      <xdr:col>13</xdr:col>
      <xdr:colOff>265048</xdr:colOff>
      <xdr:row>394</xdr:row>
      <xdr:rowOff>226308</xdr:rowOff>
    </xdr:to>
    <xdr:pic>
      <xdr:nvPicPr>
        <xdr:cNvPr id="246" name="24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394</xdr:row>
      <xdr:rowOff>8282</xdr:rowOff>
    </xdr:from>
    <xdr:to>
      <xdr:col>9</xdr:col>
      <xdr:colOff>293236</xdr:colOff>
      <xdr:row>394</xdr:row>
      <xdr:rowOff>231912</xdr:rowOff>
    </xdr:to>
    <xdr:pic>
      <xdr:nvPicPr>
        <xdr:cNvPr id="247" name="24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394</xdr:row>
      <xdr:rowOff>16564</xdr:rowOff>
    </xdr:from>
    <xdr:to>
      <xdr:col>10</xdr:col>
      <xdr:colOff>281609</xdr:colOff>
      <xdr:row>394</xdr:row>
      <xdr:rowOff>234589</xdr:rowOff>
    </xdr:to>
    <xdr:pic>
      <xdr:nvPicPr>
        <xdr:cNvPr id="248" name="24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394</xdr:row>
      <xdr:rowOff>0</xdr:rowOff>
    </xdr:from>
    <xdr:to>
      <xdr:col>14</xdr:col>
      <xdr:colOff>284952</xdr:colOff>
      <xdr:row>394</xdr:row>
      <xdr:rowOff>233983</xdr:rowOff>
    </xdr:to>
    <xdr:pic>
      <xdr:nvPicPr>
        <xdr:cNvPr id="249" name="24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394</xdr:row>
      <xdr:rowOff>8283</xdr:rowOff>
    </xdr:from>
    <xdr:to>
      <xdr:col>13</xdr:col>
      <xdr:colOff>265048</xdr:colOff>
      <xdr:row>394</xdr:row>
      <xdr:rowOff>226308</xdr:rowOff>
    </xdr:to>
    <xdr:pic>
      <xdr:nvPicPr>
        <xdr:cNvPr id="250" name="24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422</xdr:row>
      <xdr:rowOff>8282</xdr:rowOff>
    </xdr:from>
    <xdr:to>
      <xdr:col>9</xdr:col>
      <xdr:colOff>293236</xdr:colOff>
      <xdr:row>422</xdr:row>
      <xdr:rowOff>231912</xdr:rowOff>
    </xdr:to>
    <xdr:pic>
      <xdr:nvPicPr>
        <xdr:cNvPr id="251" name="25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422</xdr:row>
      <xdr:rowOff>16564</xdr:rowOff>
    </xdr:from>
    <xdr:to>
      <xdr:col>10</xdr:col>
      <xdr:colOff>281609</xdr:colOff>
      <xdr:row>422</xdr:row>
      <xdr:rowOff>234589</xdr:rowOff>
    </xdr:to>
    <xdr:pic>
      <xdr:nvPicPr>
        <xdr:cNvPr id="252" name="25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422</xdr:row>
      <xdr:rowOff>0</xdr:rowOff>
    </xdr:from>
    <xdr:to>
      <xdr:col>14</xdr:col>
      <xdr:colOff>284952</xdr:colOff>
      <xdr:row>422</xdr:row>
      <xdr:rowOff>233983</xdr:rowOff>
    </xdr:to>
    <xdr:pic>
      <xdr:nvPicPr>
        <xdr:cNvPr id="253" name="25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422</xdr:row>
      <xdr:rowOff>8283</xdr:rowOff>
    </xdr:from>
    <xdr:to>
      <xdr:col>13</xdr:col>
      <xdr:colOff>265048</xdr:colOff>
      <xdr:row>422</xdr:row>
      <xdr:rowOff>226308</xdr:rowOff>
    </xdr:to>
    <xdr:pic>
      <xdr:nvPicPr>
        <xdr:cNvPr id="254" name="25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422</xdr:row>
      <xdr:rowOff>8282</xdr:rowOff>
    </xdr:from>
    <xdr:to>
      <xdr:col>9</xdr:col>
      <xdr:colOff>293236</xdr:colOff>
      <xdr:row>422</xdr:row>
      <xdr:rowOff>231912</xdr:rowOff>
    </xdr:to>
    <xdr:pic>
      <xdr:nvPicPr>
        <xdr:cNvPr id="255" name="25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422</xdr:row>
      <xdr:rowOff>16564</xdr:rowOff>
    </xdr:from>
    <xdr:to>
      <xdr:col>10</xdr:col>
      <xdr:colOff>281609</xdr:colOff>
      <xdr:row>422</xdr:row>
      <xdr:rowOff>234589</xdr:rowOff>
    </xdr:to>
    <xdr:pic>
      <xdr:nvPicPr>
        <xdr:cNvPr id="256" name="25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422</xdr:row>
      <xdr:rowOff>0</xdr:rowOff>
    </xdr:from>
    <xdr:to>
      <xdr:col>14</xdr:col>
      <xdr:colOff>284952</xdr:colOff>
      <xdr:row>422</xdr:row>
      <xdr:rowOff>233983</xdr:rowOff>
    </xdr:to>
    <xdr:pic>
      <xdr:nvPicPr>
        <xdr:cNvPr id="257" name="25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422</xdr:row>
      <xdr:rowOff>8283</xdr:rowOff>
    </xdr:from>
    <xdr:to>
      <xdr:col>13</xdr:col>
      <xdr:colOff>265048</xdr:colOff>
      <xdr:row>422</xdr:row>
      <xdr:rowOff>226308</xdr:rowOff>
    </xdr:to>
    <xdr:pic>
      <xdr:nvPicPr>
        <xdr:cNvPr id="258" name="25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30</xdr:row>
      <xdr:rowOff>8282</xdr:rowOff>
    </xdr:from>
    <xdr:to>
      <xdr:col>9</xdr:col>
      <xdr:colOff>293236</xdr:colOff>
      <xdr:row>30</xdr:row>
      <xdr:rowOff>231912</xdr:rowOff>
    </xdr:to>
    <xdr:pic>
      <xdr:nvPicPr>
        <xdr:cNvPr id="263" name="26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4940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30</xdr:row>
      <xdr:rowOff>16564</xdr:rowOff>
    </xdr:from>
    <xdr:to>
      <xdr:col>10</xdr:col>
      <xdr:colOff>281609</xdr:colOff>
      <xdr:row>30</xdr:row>
      <xdr:rowOff>234589</xdr:rowOff>
    </xdr:to>
    <xdr:pic>
      <xdr:nvPicPr>
        <xdr:cNvPr id="264" name="26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5023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30</xdr:row>
      <xdr:rowOff>0</xdr:rowOff>
    </xdr:from>
    <xdr:to>
      <xdr:col>14</xdr:col>
      <xdr:colOff>284952</xdr:colOff>
      <xdr:row>30</xdr:row>
      <xdr:rowOff>233983</xdr:rowOff>
    </xdr:to>
    <xdr:pic>
      <xdr:nvPicPr>
        <xdr:cNvPr id="265" name="26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4857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30</xdr:row>
      <xdr:rowOff>8283</xdr:rowOff>
    </xdr:from>
    <xdr:to>
      <xdr:col>13</xdr:col>
      <xdr:colOff>265048</xdr:colOff>
      <xdr:row>30</xdr:row>
      <xdr:rowOff>226308</xdr:rowOff>
    </xdr:to>
    <xdr:pic>
      <xdr:nvPicPr>
        <xdr:cNvPr id="266" name="26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4940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58</xdr:row>
      <xdr:rowOff>8282</xdr:rowOff>
    </xdr:from>
    <xdr:to>
      <xdr:col>9</xdr:col>
      <xdr:colOff>293236</xdr:colOff>
      <xdr:row>58</xdr:row>
      <xdr:rowOff>231912</xdr:rowOff>
    </xdr:to>
    <xdr:pic>
      <xdr:nvPicPr>
        <xdr:cNvPr id="267" name="26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1996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58</xdr:row>
      <xdr:rowOff>16564</xdr:rowOff>
    </xdr:from>
    <xdr:to>
      <xdr:col>10</xdr:col>
      <xdr:colOff>281609</xdr:colOff>
      <xdr:row>58</xdr:row>
      <xdr:rowOff>234589</xdr:rowOff>
    </xdr:to>
    <xdr:pic>
      <xdr:nvPicPr>
        <xdr:cNvPr id="268" name="26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2079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58</xdr:row>
      <xdr:rowOff>0</xdr:rowOff>
    </xdr:from>
    <xdr:to>
      <xdr:col>14</xdr:col>
      <xdr:colOff>284952</xdr:colOff>
      <xdr:row>58</xdr:row>
      <xdr:rowOff>233983</xdr:rowOff>
    </xdr:to>
    <xdr:pic>
      <xdr:nvPicPr>
        <xdr:cNvPr id="269" name="26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1913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58</xdr:row>
      <xdr:rowOff>8283</xdr:rowOff>
    </xdr:from>
    <xdr:to>
      <xdr:col>13</xdr:col>
      <xdr:colOff>265048</xdr:colOff>
      <xdr:row>58</xdr:row>
      <xdr:rowOff>226308</xdr:rowOff>
    </xdr:to>
    <xdr:pic>
      <xdr:nvPicPr>
        <xdr:cNvPr id="270" name="26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1996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58</xdr:row>
      <xdr:rowOff>8282</xdr:rowOff>
    </xdr:from>
    <xdr:to>
      <xdr:col>9</xdr:col>
      <xdr:colOff>293236</xdr:colOff>
      <xdr:row>58</xdr:row>
      <xdr:rowOff>231912</xdr:rowOff>
    </xdr:to>
    <xdr:pic>
      <xdr:nvPicPr>
        <xdr:cNvPr id="271" name="27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1996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58</xdr:row>
      <xdr:rowOff>16564</xdr:rowOff>
    </xdr:from>
    <xdr:to>
      <xdr:col>10</xdr:col>
      <xdr:colOff>281609</xdr:colOff>
      <xdr:row>58</xdr:row>
      <xdr:rowOff>234589</xdr:rowOff>
    </xdr:to>
    <xdr:pic>
      <xdr:nvPicPr>
        <xdr:cNvPr id="272" name="27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2079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58</xdr:row>
      <xdr:rowOff>0</xdr:rowOff>
    </xdr:from>
    <xdr:to>
      <xdr:col>14</xdr:col>
      <xdr:colOff>284952</xdr:colOff>
      <xdr:row>58</xdr:row>
      <xdr:rowOff>233983</xdr:rowOff>
    </xdr:to>
    <xdr:pic>
      <xdr:nvPicPr>
        <xdr:cNvPr id="273" name="27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1913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58</xdr:row>
      <xdr:rowOff>8283</xdr:rowOff>
    </xdr:from>
    <xdr:to>
      <xdr:col>13</xdr:col>
      <xdr:colOff>265048</xdr:colOff>
      <xdr:row>58</xdr:row>
      <xdr:rowOff>226308</xdr:rowOff>
    </xdr:to>
    <xdr:pic>
      <xdr:nvPicPr>
        <xdr:cNvPr id="274" name="27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1996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58</xdr:row>
      <xdr:rowOff>8282</xdr:rowOff>
    </xdr:from>
    <xdr:to>
      <xdr:col>9</xdr:col>
      <xdr:colOff>293236</xdr:colOff>
      <xdr:row>58</xdr:row>
      <xdr:rowOff>231912</xdr:rowOff>
    </xdr:to>
    <xdr:pic>
      <xdr:nvPicPr>
        <xdr:cNvPr id="275" name="27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1996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58</xdr:row>
      <xdr:rowOff>16564</xdr:rowOff>
    </xdr:from>
    <xdr:to>
      <xdr:col>10</xdr:col>
      <xdr:colOff>281609</xdr:colOff>
      <xdr:row>58</xdr:row>
      <xdr:rowOff>234589</xdr:rowOff>
    </xdr:to>
    <xdr:pic>
      <xdr:nvPicPr>
        <xdr:cNvPr id="276" name="27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2079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58</xdr:row>
      <xdr:rowOff>0</xdr:rowOff>
    </xdr:from>
    <xdr:to>
      <xdr:col>14</xdr:col>
      <xdr:colOff>284952</xdr:colOff>
      <xdr:row>58</xdr:row>
      <xdr:rowOff>233983</xdr:rowOff>
    </xdr:to>
    <xdr:pic>
      <xdr:nvPicPr>
        <xdr:cNvPr id="277" name="27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1913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58</xdr:row>
      <xdr:rowOff>8283</xdr:rowOff>
    </xdr:from>
    <xdr:to>
      <xdr:col>13</xdr:col>
      <xdr:colOff>265048</xdr:colOff>
      <xdr:row>58</xdr:row>
      <xdr:rowOff>226308</xdr:rowOff>
    </xdr:to>
    <xdr:pic>
      <xdr:nvPicPr>
        <xdr:cNvPr id="278" name="27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1996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58</xdr:row>
      <xdr:rowOff>8282</xdr:rowOff>
    </xdr:from>
    <xdr:to>
      <xdr:col>9</xdr:col>
      <xdr:colOff>293236</xdr:colOff>
      <xdr:row>58</xdr:row>
      <xdr:rowOff>231912</xdr:rowOff>
    </xdr:to>
    <xdr:pic>
      <xdr:nvPicPr>
        <xdr:cNvPr id="279" name="27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1996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58</xdr:row>
      <xdr:rowOff>16564</xdr:rowOff>
    </xdr:from>
    <xdr:to>
      <xdr:col>10</xdr:col>
      <xdr:colOff>281609</xdr:colOff>
      <xdr:row>58</xdr:row>
      <xdr:rowOff>234589</xdr:rowOff>
    </xdr:to>
    <xdr:pic>
      <xdr:nvPicPr>
        <xdr:cNvPr id="280" name="27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2079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58</xdr:row>
      <xdr:rowOff>0</xdr:rowOff>
    </xdr:from>
    <xdr:to>
      <xdr:col>14</xdr:col>
      <xdr:colOff>284952</xdr:colOff>
      <xdr:row>58</xdr:row>
      <xdr:rowOff>233983</xdr:rowOff>
    </xdr:to>
    <xdr:pic>
      <xdr:nvPicPr>
        <xdr:cNvPr id="281" name="28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1913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58</xdr:row>
      <xdr:rowOff>8283</xdr:rowOff>
    </xdr:from>
    <xdr:to>
      <xdr:col>13</xdr:col>
      <xdr:colOff>265048</xdr:colOff>
      <xdr:row>58</xdr:row>
      <xdr:rowOff>226308</xdr:rowOff>
    </xdr:to>
    <xdr:pic>
      <xdr:nvPicPr>
        <xdr:cNvPr id="282" name="28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1996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86</xdr:row>
      <xdr:rowOff>8282</xdr:rowOff>
    </xdr:from>
    <xdr:to>
      <xdr:col>9</xdr:col>
      <xdr:colOff>293236</xdr:colOff>
      <xdr:row>86</xdr:row>
      <xdr:rowOff>231912</xdr:rowOff>
    </xdr:to>
    <xdr:pic>
      <xdr:nvPicPr>
        <xdr:cNvPr id="283" name="28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4940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86</xdr:row>
      <xdr:rowOff>16564</xdr:rowOff>
    </xdr:from>
    <xdr:to>
      <xdr:col>10</xdr:col>
      <xdr:colOff>281609</xdr:colOff>
      <xdr:row>86</xdr:row>
      <xdr:rowOff>234589</xdr:rowOff>
    </xdr:to>
    <xdr:pic>
      <xdr:nvPicPr>
        <xdr:cNvPr id="284" name="28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5023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86</xdr:row>
      <xdr:rowOff>0</xdr:rowOff>
    </xdr:from>
    <xdr:to>
      <xdr:col>14</xdr:col>
      <xdr:colOff>284952</xdr:colOff>
      <xdr:row>86</xdr:row>
      <xdr:rowOff>233983</xdr:rowOff>
    </xdr:to>
    <xdr:pic>
      <xdr:nvPicPr>
        <xdr:cNvPr id="285" name="28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4857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86</xdr:row>
      <xdr:rowOff>8283</xdr:rowOff>
    </xdr:from>
    <xdr:to>
      <xdr:col>13</xdr:col>
      <xdr:colOff>265048</xdr:colOff>
      <xdr:row>86</xdr:row>
      <xdr:rowOff>226308</xdr:rowOff>
    </xdr:to>
    <xdr:pic>
      <xdr:nvPicPr>
        <xdr:cNvPr id="286" name="28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4940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114</xdr:row>
      <xdr:rowOff>8282</xdr:rowOff>
    </xdr:from>
    <xdr:to>
      <xdr:col>9</xdr:col>
      <xdr:colOff>293236</xdr:colOff>
      <xdr:row>114</xdr:row>
      <xdr:rowOff>231912</xdr:rowOff>
    </xdr:to>
    <xdr:pic>
      <xdr:nvPicPr>
        <xdr:cNvPr id="287" name="28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1996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114</xdr:row>
      <xdr:rowOff>16564</xdr:rowOff>
    </xdr:from>
    <xdr:to>
      <xdr:col>10</xdr:col>
      <xdr:colOff>281609</xdr:colOff>
      <xdr:row>114</xdr:row>
      <xdr:rowOff>234589</xdr:rowOff>
    </xdr:to>
    <xdr:pic>
      <xdr:nvPicPr>
        <xdr:cNvPr id="288" name="28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2079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114</xdr:row>
      <xdr:rowOff>0</xdr:rowOff>
    </xdr:from>
    <xdr:to>
      <xdr:col>14</xdr:col>
      <xdr:colOff>284952</xdr:colOff>
      <xdr:row>114</xdr:row>
      <xdr:rowOff>233983</xdr:rowOff>
    </xdr:to>
    <xdr:pic>
      <xdr:nvPicPr>
        <xdr:cNvPr id="289" name="28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1913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114</xdr:row>
      <xdr:rowOff>8283</xdr:rowOff>
    </xdr:from>
    <xdr:to>
      <xdr:col>13</xdr:col>
      <xdr:colOff>265048</xdr:colOff>
      <xdr:row>114</xdr:row>
      <xdr:rowOff>226308</xdr:rowOff>
    </xdr:to>
    <xdr:pic>
      <xdr:nvPicPr>
        <xdr:cNvPr id="290" name="28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1996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142</xdr:row>
      <xdr:rowOff>8282</xdr:rowOff>
    </xdr:from>
    <xdr:to>
      <xdr:col>9</xdr:col>
      <xdr:colOff>293236</xdr:colOff>
      <xdr:row>142</xdr:row>
      <xdr:rowOff>231912</xdr:rowOff>
    </xdr:to>
    <xdr:pic>
      <xdr:nvPicPr>
        <xdr:cNvPr id="291" name="29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138957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142</xdr:row>
      <xdr:rowOff>16564</xdr:rowOff>
    </xdr:from>
    <xdr:to>
      <xdr:col>10</xdr:col>
      <xdr:colOff>281609</xdr:colOff>
      <xdr:row>142</xdr:row>
      <xdr:rowOff>234589</xdr:rowOff>
    </xdr:to>
    <xdr:pic>
      <xdr:nvPicPr>
        <xdr:cNvPr id="292" name="29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139040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142</xdr:row>
      <xdr:rowOff>0</xdr:rowOff>
    </xdr:from>
    <xdr:to>
      <xdr:col>14</xdr:col>
      <xdr:colOff>284952</xdr:colOff>
      <xdr:row>142</xdr:row>
      <xdr:rowOff>233983</xdr:rowOff>
    </xdr:to>
    <xdr:pic>
      <xdr:nvPicPr>
        <xdr:cNvPr id="293" name="29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138874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142</xdr:row>
      <xdr:rowOff>8283</xdr:rowOff>
    </xdr:from>
    <xdr:to>
      <xdr:col>13</xdr:col>
      <xdr:colOff>265048</xdr:colOff>
      <xdr:row>142</xdr:row>
      <xdr:rowOff>226308</xdr:rowOff>
    </xdr:to>
    <xdr:pic>
      <xdr:nvPicPr>
        <xdr:cNvPr id="294" name="29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138957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114</xdr:row>
      <xdr:rowOff>8282</xdr:rowOff>
    </xdr:from>
    <xdr:to>
      <xdr:col>9</xdr:col>
      <xdr:colOff>293236</xdr:colOff>
      <xdr:row>114</xdr:row>
      <xdr:rowOff>231912</xdr:rowOff>
    </xdr:to>
    <xdr:pic>
      <xdr:nvPicPr>
        <xdr:cNvPr id="295" name="29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1996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114</xdr:row>
      <xdr:rowOff>16564</xdr:rowOff>
    </xdr:from>
    <xdr:to>
      <xdr:col>10</xdr:col>
      <xdr:colOff>281609</xdr:colOff>
      <xdr:row>114</xdr:row>
      <xdr:rowOff>234589</xdr:rowOff>
    </xdr:to>
    <xdr:pic>
      <xdr:nvPicPr>
        <xdr:cNvPr id="296" name="29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2079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114</xdr:row>
      <xdr:rowOff>0</xdr:rowOff>
    </xdr:from>
    <xdr:to>
      <xdr:col>14</xdr:col>
      <xdr:colOff>284952</xdr:colOff>
      <xdr:row>114</xdr:row>
      <xdr:rowOff>233983</xdr:rowOff>
    </xdr:to>
    <xdr:pic>
      <xdr:nvPicPr>
        <xdr:cNvPr id="297" name="29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1913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114</xdr:row>
      <xdr:rowOff>8283</xdr:rowOff>
    </xdr:from>
    <xdr:to>
      <xdr:col>13</xdr:col>
      <xdr:colOff>265048</xdr:colOff>
      <xdr:row>114</xdr:row>
      <xdr:rowOff>226308</xdr:rowOff>
    </xdr:to>
    <xdr:pic>
      <xdr:nvPicPr>
        <xdr:cNvPr id="298" name="29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1996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142</xdr:row>
      <xdr:rowOff>8282</xdr:rowOff>
    </xdr:from>
    <xdr:to>
      <xdr:col>9</xdr:col>
      <xdr:colOff>293236</xdr:colOff>
      <xdr:row>142</xdr:row>
      <xdr:rowOff>231912</xdr:rowOff>
    </xdr:to>
    <xdr:pic>
      <xdr:nvPicPr>
        <xdr:cNvPr id="299" name="29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138957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142</xdr:row>
      <xdr:rowOff>16564</xdr:rowOff>
    </xdr:from>
    <xdr:to>
      <xdr:col>10</xdr:col>
      <xdr:colOff>281609</xdr:colOff>
      <xdr:row>142</xdr:row>
      <xdr:rowOff>234589</xdr:rowOff>
    </xdr:to>
    <xdr:pic>
      <xdr:nvPicPr>
        <xdr:cNvPr id="300" name="29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139040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142</xdr:row>
      <xdr:rowOff>0</xdr:rowOff>
    </xdr:from>
    <xdr:to>
      <xdr:col>14</xdr:col>
      <xdr:colOff>284952</xdr:colOff>
      <xdr:row>142</xdr:row>
      <xdr:rowOff>233983</xdr:rowOff>
    </xdr:to>
    <xdr:pic>
      <xdr:nvPicPr>
        <xdr:cNvPr id="301" name="30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138874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142</xdr:row>
      <xdr:rowOff>8283</xdr:rowOff>
    </xdr:from>
    <xdr:to>
      <xdr:col>13</xdr:col>
      <xdr:colOff>265048</xdr:colOff>
      <xdr:row>142</xdr:row>
      <xdr:rowOff>226308</xdr:rowOff>
    </xdr:to>
    <xdr:pic>
      <xdr:nvPicPr>
        <xdr:cNvPr id="302" name="30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138957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114</xdr:row>
      <xdr:rowOff>8282</xdr:rowOff>
    </xdr:from>
    <xdr:to>
      <xdr:col>9</xdr:col>
      <xdr:colOff>293236</xdr:colOff>
      <xdr:row>114</xdr:row>
      <xdr:rowOff>231912</xdr:rowOff>
    </xdr:to>
    <xdr:pic>
      <xdr:nvPicPr>
        <xdr:cNvPr id="303" name="30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1996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114</xdr:row>
      <xdr:rowOff>16564</xdr:rowOff>
    </xdr:from>
    <xdr:to>
      <xdr:col>10</xdr:col>
      <xdr:colOff>281609</xdr:colOff>
      <xdr:row>114</xdr:row>
      <xdr:rowOff>234589</xdr:rowOff>
    </xdr:to>
    <xdr:pic>
      <xdr:nvPicPr>
        <xdr:cNvPr id="304" name="30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2079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114</xdr:row>
      <xdr:rowOff>0</xdr:rowOff>
    </xdr:from>
    <xdr:to>
      <xdr:col>14</xdr:col>
      <xdr:colOff>284952</xdr:colOff>
      <xdr:row>114</xdr:row>
      <xdr:rowOff>233983</xdr:rowOff>
    </xdr:to>
    <xdr:pic>
      <xdr:nvPicPr>
        <xdr:cNvPr id="305" name="30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1913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114</xdr:row>
      <xdr:rowOff>8283</xdr:rowOff>
    </xdr:from>
    <xdr:to>
      <xdr:col>13</xdr:col>
      <xdr:colOff>265048</xdr:colOff>
      <xdr:row>114</xdr:row>
      <xdr:rowOff>226308</xdr:rowOff>
    </xdr:to>
    <xdr:pic>
      <xdr:nvPicPr>
        <xdr:cNvPr id="306" name="30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1996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142</xdr:row>
      <xdr:rowOff>8282</xdr:rowOff>
    </xdr:from>
    <xdr:to>
      <xdr:col>9</xdr:col>
      <xdr:colOff>293236</xdr:colOff>
      <xdr:row>142</xdr:row>
      <xdr:rowOff>231912</xdr:rowOff>
    </xdr:to>
    <xdr:pic>
      <xdr:nvPicPr>
        <xdr:cNvPr id="307" name="30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138957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142</xdr:row>
      <xdr:rowOff>16564</xdr:rowOff>
    </xdr:from>
    <xdr:to>
      <xdr:col>10</xdr:col>
      <xdr:colOff>281609</xdr:colOff>
      <xdr:row>142</xdr:row>
      <xdr:rowOff>234589</xdr:rowOff>
    </xdr:to>
    <xdr:pic>
      <xdr:nvPicPr>
        <xdr:cNvPr id="308" name="30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139040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142</xdr:row>
      <xdr:rowOff>0</xdr:rowOff>
    </xdr:from>
    <xdr:to>
      <xdr:col>14</xdr:col>
      <xdr:colOff>284952</xdr:colOff>
      <xdr:row>142</xdr:row>
      <xdr:rowOff>233983</xdr:rowOff>
    </xdr:to>
    <xdr:pic>
      <xdr:nvPicPr>
        <xdr:cNvPr id="309" name="30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138874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142</xdr:row>
      <xdr:rowOff>8283</xdr:rowOff>
    </xdr:from>
    <xdr:to>
      <xdr:col>13</xdr:col>
      <xdr:colOff>265048</xdr:colOff>
      <xdr:row>142</xdr:row>
      <xdr:rowOff>226308</xdr:rowOff>
    </xdr:to>
    <xdr:pic>
      <xdr:nvPicPr>
        <xdr:cNvPr id="310" name="30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138957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114</xdr:row>
      <xdr:rowOff>8282</xdr:rowOff>
    </xdr:from>
    <xdr:to>
      <xdr:col>9</xdr:col>
      <xdr:colOff>293236</xdr:colOff>
      <xdr:row>114</xdr:row>
      <xdr:rowOff>231912</xdr:rowOff>
    </xdr:to>
    <xdr:pic>
      <xdr:nvPicPr>
        <xdr:cNvPr id="311" name="31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1996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114</xdr:row>
      <xdr:rowOff>16564</xdr:rowOff>
    </xdr:from>
    <xdr:to>
      <xdr:col>10</xdr:col>
      <xdr:colOff>281609</xdr:colOff>
      <xdr:row>114</xdr:row>
      <xdr:rowOff>234589</xdr:rowOff>
    </xdr:to>
    <xdr:pic>
      <xdr:nvPicPr>
        <xdr:cNvPr id="312" name="31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2079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114</xdr:row>
      <xdr:rowOff>0</xdr:rowOff>
    </xdr:from>
    <xdr:to>
      <xdr:col>14</xdr:col>
      <xdr:colOff>284952</xdr:colOff>
      <xdr:row>114</xdr:row>
      <xdr:rowOff>233983</xdr:rowOff>
    </xdr:to>
    <xdr:pic>
      <xdr:nvPicPr>
        <xdr:cNvPr id="313" name="31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1913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114</xdr:row>
      <xdr:rowOff>8283</xdr:rowOff>
    </xdr:from>
    <xdr:to>
      <xdr:col>13</xdr:col>
      <xdr:colOff>265048</xdr:colOff>
      <xdr:row>114</xdr:row>
      <xdr:rowOff>226308</xdr:rowOff>
    </xdr:to>
    <xdr:pic>
      <xdr:nvPicPr>
        <xdr:cNvPr id="314" name="31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1996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142</xdr:row>
      <xdr:rowOff>8282</xdr:rowOff>
    </xdr:from>
    <xdr:to>
      <xdr:col>9</xdr:col>
      <xdr:colOff>293236</xdr:colOff>
      <xdr:row>142</xdr:row>
      <xdr:rowOff>231912</xdr:rowOff>
    </xdr:to>
    <xdr:pic>
      <xdr:nvPicPr>
        <xdr:cNvPr id="315" name="31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138957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142</xdr:row>
      <xdr:rowOff>16564</xdr:rowOff>
    </xdr:from>
    <xdr:to>
      <xdr:col>10</xdr:col>
      <xdr:colOff>281609</xdr:colOff>
      <xdr:row>142</xdr:row>
      <xdr:rowOff>234589</xdr:rowOff>
    </xdr:to>
    <xdr:pic>
      <xdr:nvPicPr>
        <xdr:cNvPr id="316" name="31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139040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142</xdr:row>
      <xdr:rowOff>0</xdr:rowOff>
    </xdr:from>
    <xdr:to>
      <xdr:col>14</xdr:col>
      <xdr:colOff>284952</xdr:colOff>
      <xdr:row>142</xdr:row>
      <xdr:rowOff>233983</xdr:rowOff>
    </xdr:to>
    <xdr:pic>
      <xdr:nvPicPr>
        <xdr:cNvPr id="317" name="31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138874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142</xdr:row>
      <xdr:rowOff>8283</xdr:rowOff>
    </xdr:from>
    <xdr:to>
      <xdr:col>13</xdr:col>
      <xdr:colOff>265048</xdr:colOff>
      <xdr:row>142</xdr:row>
      <xdr:rowOff>226308</xdr:rowOff>
    </xdr:to>
    <xdr:pic>
      <xdr:nvPicPr>
        <xdr:cNvPr id="318" name="31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138957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142</xdr:row>
      <xdr:rowOff>8282</xdr:rowOff>
    </xdr:from>
    <xdr:to>
      <xdr:col>9</xdr:col>
      <xdr:colOff>293236</xdr:colOff>
      <xdr:row>142</xdr:row>
      <xdr:rowOff>231912</xdr:rowOff>
    </xdr:to>
    <xdr:pic>
      <xdr:nvPicPr>
        <xdr:cNvPr id="319" name="31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138957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142</xdr:row>
      <xdr:rowOff>16564</xdr:rowOff>
    </xdr:from>
    <xdr:to>
      <xdr:col>10</xdr:col>
      <xdr:colOff>281609</xdr:colOff>
      <xdr:row>142</xdr:row>
      <xdr:rowOff>234589</xdr:rowOff>
    </xdr:to>
    <xdr:pic>
      <xdr:nvPicPr>
        <xdr:cNvPr id="320" name="31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139040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142</xdr:row>
      <xdr:rowOff>0</xdr:rowOff>
    </xdr:from>
    <xdr:to>
      <xdr:col>14</xdr:col>
      <xdr:colOff>284952</xdr:colOff>
      <xdr:row>142</xdr:row>
      <xdr:rowOff>233983</xdr:rowOff>
    </xdr:to>
    <xdr:pic>
      <xdr:nvPicPr>
        <xdr:cNvPr id="321" name="32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138874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142</xdr:row>
      <xdr:rowOff>8283</xdr:rowOff>
    </xdr:from>
    <xdr:to>
      <xdr:col>13</xdr:col>
      <xdr:colOff>265048</xdr:colOff>
      <xdr:row>142</xdr:row>
      <xdr:rowOff>226308</xdr:rowOff>
    </xdr:to>
    <xdr:pic>
      <xdr:nvPicPr>
        <xdr:cNvPr id="322" name="32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138957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142</xdr:row>
      <xdr:rowOff>8282</xdr:rowOff>
    </xdr:from>
    <xdr:to>
      <xdr:col>9</xdr:col>
      <xdr:colOff>293236</xdr:colOff>
      <xdr:row>142</xdr:row>
      <xdr:rowOff>231912</xdr:rowOff>
    </xdr:to>
    <xdr:pic>
      <xdr:nvPicPr>
        <xdr:cNvPr id="323" name="32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138957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142</xdr:row>
      <xdr:rowOff>16564</xdr:rowOff>
    </xdr:from>
    <xdr:to>
      <xdr:col>10</xdr:col>
      <xdr:colOff>281609</xdr:colOff>
      <xdr:row>142</xdr:row>
      <xdr:rowOff>234589</xdr:rowOff>
    </xdr:to>
    <xdr:pic>
      <xdr:nvPicPr>
        <xdr:cNvPr id="324" name="32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139040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142</xdr:row>
      <xdr:rowOff>0</xdr:rowOff>
    </xdr:from>
    <xdr:to>
      <xdr:col>14</xdr:col>
      <xdr:colOff>284952</xdr:colOff>
      <xdr:row>142</xdr:row>
      <xdr:rowOff>233983</xdr:rowOff>
    </xdr:to>
    <xdr:pic>
      <xdr:nvPicPr>
        <xdr:cNvPr id="325" name="32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138874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142</xdr:row>
      <xdr:rowOff>8283</xdr:rowOff>
    </xdr:from>
    <xdr:to>
      <xdr:col>13</xdr:col>
      <xdr:colOff>265048</xdr:colOff>
      <xdr:row>142</xdr:row>
      <xdr:rowOff>226308</xdr:rowOff>
    </xdr:to>
    <xdr:pic>
      <xdr:nvPicPr>
        <xdr:cNvPr id="326" name="32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138957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142</xdr:row>
      <xdr:rowOff>8282</xdr:rowOff>
    </xdr:from>
    <xdr:to>
      <xdr:col>9</xdr:col>
      <xdr:colOff>293236</xdr:colOff>
      <xdr:row>142</xdr:row>
      <xdr:rowOff>231912</xdr:rowOff>
    </xdr:to>
    <xdr:pic>
      <xdr:nvPicPr>
        <xdr:cNvPr id="327" name="32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138957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142</xdr:row>
      <xdr:rowOff>16564</xdr:rowOff>
    </xdr:from>
    <xdr:to>
      <xdr:col>10</xdr:col>
      <xdr:colOff>281609</xdr:colOff>
      <xdr:row>142</xdr:row>
      <xdr:rowOff>234589</xdr:rowOff>
    </xdr:to>
    <xdr:pic>
      <xdr:nvPicPr>
        <xdr:cNvPr id="328" name="32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139040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142</xdr:row>
      <xdr:rowOff>0</xdr:rowOff>
    </xdr:from>
    <xdr:to>
      <xdr:col>14</xdr:col>
      <xdr:colOff>284952</xdr:colOff>
      <xdr:row>142</xdr:row>
      <xdr:rowOff>233983</xdr:rowOff>
    </xdr:to>
    <xdr:pic>
      <xdr:nvPicPr>
        <xdr:cNvPr id="329" name="32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138874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142</xdr:row>
      <xdr:rowOff>8283</xdr:rowOff>
    </xdr:from>
    <xdr:to>
      <xdr:col>13</xdr:col>
      <xdr:colOff>265048</xdr:colOff>
      <xdr:row>142</xdr:row>
      <xdr:rowOff>226308</xdr:rowOff>
    </xdr:to>
    <xdr:pic>
      <xdr:nvPicPr>
        <xdr:cNvPr id="330" name="32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138957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170</xdr:row>
      <xdr:rowOff>8282</xdr:rowOff>
    </xdr:from>
    <xdr:to>
      <xdr:col>9</xdr:col>
      <xdr:colOff>293236</xdr:colOff>
      <xdr:row>170</xdr:row>
      <xdr:rowOff>231912</xdr:rowOff>
    </xdr:to>
    <xdr:pic>
      <xdr:nvPicPr>
        <xdr:cNvPr id="331" name="33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4940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170</xdr:row>
      <xdr:rowOff>16564</xdr:rowOff>
    </xdr:from>
    <xdr:to>
      <xdr:col>10</xdr:col>
      <xdr:colOff>281609</xdr:colOff>
      <xdr:row>170</xdr:row>
      <xdr:rowOff>234589</xdr:rowOff>
    </xdr:to>
    <xdr:pic>
      <xdr:nvPicPr>
        <xdr:cNvPr id="332" name="33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5023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170</xdr:row>
      <xdr:rowOff>0</xdr:rowOff>
    </xdr:from>
    <xdr:to>
      <xdr:col>14</xdr:col>
      <xdr:colOff>284952</xdr:colOff>
      <xdr:row>170</xdr:row>
      <xdr:rowOff>233983</xdr:rowOff>
    </xdr:to>
    <xdr:pic>
      <xdr:nvPicPr>
        <xdr:cNvPr id="333" name="33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4857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170</xdr:row>
      <xdr:rowOff>8283</xdr:rowOff>
    </xdr:from>
    <xdr:to>
      <xdr:col>13</xdr:col>
      <xdr:colOff>265048</xdr:colOff>
      <xdr:row>170</xdr:row>
      <xdr:rowOff>226308</xdr:rowOff>
    </xdr:to>
    <xdr:pic>
      <xdr:nvPicPr>
        <xdr:cNvPr id="334" name="33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4940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198</xdr:row>
      <xdr:rowOff>8282</xdr:rowOff>
    </xdr:from>
    <xdr:to>
      <xdr:col>9</xdr:col>
      <xdr:colOff>293236</xdr:colOff>
      <xdr:row>198</xdr:row>
      <xdr:rowOff>231912</xdr:rowOff>
    </xdr:to>
    <xdr:pic>
      <xdr:nvPicPr>
        <xdr:cNvPr id="335" name="33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1996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198</xdr:row>
      <xdr:rowOff>16564</xdr:rowOff>
    </xdr:from>
    <xdr:to>
      <xdr:col>10</xdr:col>
      <xdr:colOff>281609</xdr:colOff>
      <xdr:row>198</xdr:row>
      <xdr:rowOff>234589</xdr:rowOff>
    </xdr:to>
    <xdr:pic>
      <xdr:nvPicPr>
        <xdr:cNvPr id="336" name="33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2079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198</xdr:row>
      <xdr:rowOff>0</xdr:rowOff>
    </xdr:from>
    <xdr:to>
      <xdr:col>14</xdr:col>
      <xdr:colOff>284952</xdr:colOff>
      <xdr:row>198</xdr:row>
      <xdr:rowOff>233983</xdr:rowOff>
    </xdr:to>
    <xdr:pic>
      <xdr:nvPicPr>
        <xdr:cNvPr id="337" name="33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1913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198</xdr:row>
      <xdr:rowOff>8283</xdr:rowOff>
    </xdr:from>
    <xdr:to>
      <xdr:col>13</xdr:col>
      <xdr:colOff>265048</xdr:colOff>
      <xdr:row>198</xdr:row>
      <xdr:rowOff>226308</xdr:rowOff>
    </xdr:to>
    <xdr:pic>
      <xdr:nvPicPr>
        <xdr:cNvPr id="338" name="33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1996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226</xdr:row>
      <xdr:rowOff>8282</xdr:rowOff>
    </xdr:from>
    <xdr:to>
      <xdr:col>9</xdr:col>
      <xdr:colOff>293236</xdr:colOff>
      <xdr:row>226</xdr:row>
      <xdr:rowOff>231912</xdr:rowOff>
    </xdr:to>
    <xdr:pic>
      <xdr:nvPicPr>
        <xdr:cNvPr id="339" name="33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138957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226</xdr:row>
      <xdr:rowOff>16564</xdr:rowOff>
    </xdr:from>
    <xdr:to>
      <xdr:col>10</xdr:col>
      <xdr:colOff>281609</xdr:colOff>
      <xdr:row>226</xdr:row>
      <xdr:rowOff>234589</xdr:rowOff>
    </xdr:to>
    <xdr:pic>
      <xdr:nvPicPr>
        <xdr:cNvPr id="340" name="33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139040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226</xdr:row>
      <xdr:rowOff>0</xdr:rowOff>
    </xdr:from>
    <xdr:to>
      <xdr:col>14</xdr:col>
      <xdr:colOff>284952</xdr:colOff>
      <xdr:row>226</xdr:row>
      <xdr:rowOff>233983</xdr:rowOff>
    </xdr:to>
    <xdr:pic>
      <xdr:nvPicPr>
        <xdr:cNvPr id="341" name="34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138874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226</xdr:row>
      <xdr:rowOff>8283</xdr:rowOff>
    </xdr:from>
    <xdr:to>
      <xdr:col>13</xdr:col>
      <xdr:colOff>265048</xdr:colOff>
      <xdr:row>226</xdr:row>
      <xdr:rowOff>226308</xdr:rowOff>
    </xdr:to>
    <xdr:pic>
      <xdr:nvPicPr>
        <xdr:cNvPr id="342" name="34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138957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254</xdr:row>
      <xdr:rowOff>8282</xdr:rowOff>
    </xdr:from>
    <xdr:to>
      <xdr:col>9</xdr:col>
      <xdr:colOff>293236</xdr:colOff>
      <xdr:row>254</xdr:row>
      <xdr:rowOff>231912</xdr:rowOff>
    </xdr:to>
    <xdr:pic>
      <xdr:nvPicPr>
        <xdr:cNvPr id="343" name="34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2059180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254</xdr:row>
      <xdr:rowOff>16564</xdr:rowOff>
    </xdr:from>
    <xdr:to>
      <xdr:col>10</xdr:col>
      <xdr:colOff>281609</xdr:colOff>
      <xdr:row>254</xdr:row>
      <xdr:rowOff>234589</xdr:rowOff>
    </xdr:to>
    <xdr:pic>
      <xdr:nvPicPr>
        <xdr:cNvPr id="344" name="34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2060008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254</xdr:row>
      <xdr:rowOff>0</xdr:rowOff>
    </xdr:from>
    <xdr:to>
      <xdr:col>14</xdr:col>
      <xdr:colOff>284952</xdr:colOff>
      <xdr:row>254</xdr:row>
      <xdr:rowOff>233983</xdr:rowOff>
    </xdr:to>
    <xdr:pic>
      <xdr:nvPicPr>
        <xdr:cNvPr id="345" name="34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2058352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254</xdr:row>
      <xdr:rowOff>8283</xdr:rowOff>
    </xdr:from>
    <xdr:to>
      <xdr:col>13</xdr:col>
      <xdr:colOff>265048</xdr:colOff>
      <xdr:row>254</xdr:row>
      <xdr:rowOff>226308</xdr:rowOff>
    </xdr:to>
    <xdr:pic>
      <xdr:nvPicPr>
        <xdr:cNvPr id="346" name="34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2059180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282</xdr:row>
      <xdr:rowOff>8282</xdr:rowOff>
    </xdr:from>
    <xdr:to>
      <xdr:col>9</xdr:col>
      <xdr:colOff>293236</xdr:colOff>
      <xdr:row>282</xdr:row>
      <xdr:rowOff>231912</xdr:rowOff>
    </xdr:to>
    <xdr:pic>
      <xdr:nvPicPr>
        <xdr:cNvPr id="347" name="34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2729740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282</xdr:row>
      <xdr:rowOff>16564</xdr:rowOff>
    </xdr:from>
    <xdr:to>
      <xdr:col>10</xdr:col>
      <xdr:colOff>281609</xdr:colOff>
      <xdr:row>282</xdr:row>
      <xdr:rowOff>234589</xdr:rowOff>
    </xdr:to>
    <xdr:pic>
      <xdr:nvPicPr>
        <xdr:cNvPr id="348" name="34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2730568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282</xdr:row>
      <xdr:rowOff>0</xdr:rowOff>
    </xdr:from>
    <xdr:to>
      <xdr:col>14</xdr:col>
      <xdr:colOff>284952</xdr:colOff>
      <xdr:row>282</xdr:row>
      <xdr:rowOff>233983</xdr:rowOff>
    </xdr:to>
    <xdr:pic>
      <xdr:nvPicPr>
        <xdr:cNvPr id="349" name="34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2728912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282</xdr:row>
      <xdr:rowOff>8283</xdr:rowOff>
    </xdr:from>
    <xdr:to>
      <xdr:col>13</xdr:col>
      <xdr:colOff>265048</xdr:colOff>
      <xdr:row>282</xdr:row>
      <xdr:rowOff>226308</xdr:rowOff>
    </xdr:to>
    <xdr:pic>
      <xdr:nvPicPr>
        <xdr:cNvPr id="350" name="34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2729740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310</xdr:row>
      <xdr:rowOff>8282</xdr:rowOff>
    </xdr:from>
    <xdr:to>
      <xdr:col>9</xdr:col>
      <xdr:colOff>293236</xdr:colOff>
      <xdr:row>310</xdr:row>
      <xdr:rowOff>231912</xdr:rowOff>
    </xdr:to>
    <xdr:pic>
      <xdr:nvPicPr>
        <xdr:cNvPr id="351" name="35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3400300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310</xdr:row>
      <xdr:rowOff>16564</xdr:rowOff>
    </xdr:from>
    <xdr:to>
      <xdr:col>10</xdr:col>
      <xdr:colOff>281609</xdr:colOff>
      <xdr:row>310</xdr:row>
      <xdr:rowOff>234589</xdr:rowOff>
    </xdr:to>
    <xdr:pic>
      <xdr:nvPicPr>
        <xdr:cNvPr id="352" name="35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3401128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310</xdr:row>
      <xdr:rowOff>0</xdr:rowOff>
    </xdr:from>
    <xdr:to>
      <xdr:col>14</xdr:col>
      <xdr:colOff>284952</xdr:colOff>
      <xdr:row>310</xdr:row>
      <xdr:rowOff>233983</xdr:rowOff>
    </xdr:to>
    <xdr:pic>
      <xdr:nvPicPr>
        <xdr:cNvPr id="353" name="35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3399472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310</xdr:row>
      <xdr:rowOff>8283</xdr:rowOff>
    </xdr:from>
    <xdr:to>
      <xdr:col>13</xdr:col>
      <xdr:colOff>265048</xdr:colOff>
      <xdr:row>310</xdr:row>
      <xdr:rowOff>226308</xdr:rowOff>
    </xdr:to>
    <xdr:pic>
      <xdr:nvPicPr>
        <xdr:cNvPr id="354" name="35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3400300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198</xdr:row>
      <xdr:rowOff>8282</xdr:rowOff>
    </xdr:from>
    <xdr:to>
      <xdr:col>9</xdr:col>
      <xdr:colOff>293236</xdr:colOff>
      <xdr:row>198</xdr:row>
      <xdr:rowOff>231912</xdr:rowOff>
    </xdr:to>
    <xdr:pic>
      <xdr:nvPicPr>
        <xdr:cNvPr id="355" name="35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1996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198</xdr:row>
      <xdr:rowOff>16564</xdr:rowOff>
    </xdr:from>
    <xdr:to>
      <xdr:col>10</xdr:col>
      <xdr:colOff>281609</xdr:colOff>
      <xdr:row>198</xdr:row>
      <xdr:rowOff>234589</xdr:rowOff>
    </xdr:to>
    <xdr:pic>
      <xdr:nvPicPr>
        <xdr:cNvPr id="356" name="35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2079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198</xdr:row>
      <xdr:rowOff>0</xdr:rowOff>
    </xdr:from>
    <xdr:to>
      <xdr:col>14</xdr:col>
      <xdr:colOff>284952</xdr:colOff>
      <xdr:row>198</xdr:row>
      <xdr:rowOff>233983</xdr:rowOff>
    </xdr:to>
    <xdr:pic>
      <xdr:nvPicPr>
        <xdr:cNvPr id="357" name="35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1913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198</xdr:row>
      <xdr:rowOff>8283</xdr:rowOff>
    </xdr:from>
    <xdr:to>
      <xdr:col>13</xdr:col>
      <xdr:colOff>265048</xdr:colOff>
      <xdr:row>198</xdr:row>
      <xdr:rowOff>226308</xdr:rowOff>
    </xdr:to>
    <xdr:pic>
      <xdr:nvPicPr>
        <xdr:cNvPr id="358" name="35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1996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226</xdr:row>
      <xdr:rowOff>8282</xdr:rowOff>
    </xdr:from>
    <xdr:to>
      <xdr:col>9</xdr:col>
      <xdr:colOff>293236</xdr:colOff>
      <xdr:row>226</xdr:row>
      <xdr:rowOff>231912</xdr:rowOff>
    </xdr:to>
    <xdr:pic>
      <xdr:nvPicPr>
        <xdr:cNvPr id="359" name="35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138957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226</xdr:row>
      <xdr:rowOff>16564</xdr:rowOff>
    </xdr:from>
    <xdr:to>
      <xdr:col>10</xdr:col>
      <xdr:colOff>281609</xdr:colOff>
      <xdr:row>226</xdr:row>
      <xdr:rowOff>234589</xdr:rowOff>
    </xdr:to>
    <xdr:pic>
      <xdr:nvPicPr>
        <xdr:cNvPr id="360" name="35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139040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226</xdr:row>
      <xdr:rowOff>0</xdr:rowOff>
    </xdr:from>
    <xdr:to>
      <xdr:col>14</xdr:col>
      <xdr:colOff>284952</xdr:colOff>
      <xdr:row>226</xdr:row>
      <xdr:rowOff>233983</xdr:rowOff>
    </xdr:to>
    <xdr:pic>
      <xdr:nvPicPr>
        <xdr:cNvPr id="361" name="36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138874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226</xdr:row>
      <xdr:rowOff>8283</xdr:rowOff>
    </xdr:from>
    <xdr:to>
      <xdr:col>13</xdr:col>
      <xdr:colOff>265048</xdr:colOff>
      <xdr:row>226</xdr:row>
      <xdr:rowOff>226308</xdr:rowOff>
    </xdr:to>
    <xdr:pic>
      <xdr:nvPicPr>
        <xdr:cNvPr id="362" name="36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138957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254</xdr:row>
      <xdr:rowOff>8282</xdr:rowOff>
    </xdr:from>
    <xdr:to>
      <xdr:col>9</xdr:col>
      <xdr:colOff>293236</xdr:colOff>
      <xdr:row>254</xdr:row>
      <xdr:rowOff>231912</xdr:rowOff>
    </xdr:to>
    <xdr:pic>
      <xdr:nvPicPr>
        <xdr:cNvPr id="363" name="36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2059180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254</xdr:row>
      <xdr:rowOff>16564</xdr:rowOff>
    </xdr:from>
    <xdr:to>
      <xdr:col>10</xdr:col>
      <xdr:colOff>281609</xdr:colOff>
      <xdr:row>254</xdr:row>
      <xdr:rowOff>234589</xdr:rowOff>
    </xdr:to>
    <xdr:pic>
      <xdr:nvPicPr>
        <xdr:cNvPr id="364" name="36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2060008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254</xdr:row>
      <xdr:rowOff>0</xdr:rowOff>
    </xdr:from>
    <xdr:to>
      <xdr:col>14</xdr:col>
      <xdr:colOff>284952</xdr:colOff>
      <xdr:row>254</xdr:row>
      <xdr:rowOff>233983</xdr:rowOff>
    </xdr:to>
    <xdr:pic>
      <xdr:nvPicPr>
        <xdr:cNvPr id="365" name="36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2058352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254</xdr:row>
      <xdr:rowOff>8283</xdr:rowOff>
    </xdr:from>
    <xdr:to>
      <xdr:col>13</xdr:col>
      <xdr:colOff>265048</xdr:colOff>
      <xdr:row>254</xdr:row>
      <xdr:rowOff>226308</xdr:rowOff>
    </xdr:to>
    <xdr:pic>
      <xdr:nvPicPr>
        <xdr:cNvPr id="366" name="36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2059180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198</xdr:row>
      <xdr:rowOff>8282</xdr:rowOff>
    </xdr:from>
    <xdr:to>
      <xdr:col>9</xdr:col>
      <xdr:colOff>293236</xdr:colOff>
      <xdr:row>198</xdr:row>
      <xdr:rowOff>231912</xdr:rowOff>
    </xdr:to>
    <xdr:pic>
      <xdr:nvPicPr>
        <xdr:cNvPr id="367" name="36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1996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198</xdr:row>
      <xdr:rowOff>16564</xdr:rowOff>
    </xdr:from>
    <xdr:to>
      <xdr:col>10</xdr:col>
      <xdr:colOff>281609</xdr:colOff>
      <xdr:row>198</xdr:row>
      <xdr:rowOff>234589</xdr:rowOff>
    </xdr:to>
    <xdr:pic>
      <xdr:nvPicPr>
        <xdr:cNvPr id="368" name="36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2079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198</xdr:row>
      <xdr:rowOff>0</xdr:rowOff>
    </xdr:from>
    <xdr:to>
      <xdr:col>14</xdr:col>
      <xdr:colOff>284952</xdr:colOff>
      <xdr:row>198</xdr:row>
      <xdr:rowOff>233983</xdr:rowOff>
    </xdr:to>
    <xdr:pic>
      <xdr:nvPicPr>
        <xdr:cNvPr id="369" name="36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1913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198</xdr:row>
      <xdr:rowOff>8283</xdr:rowOff>
    </xdr:from>
    <xdr:to>
      <xdr:col>13</xdr:col>
      <xdr:colOff>265048</xdr:colOff>
      <xdr:row>198</xdr:row>
      <xdr:rowOff>226308</xdr:rowOff>
    </xdr:to>
    <xdr:pic>
      <xdr:nvPicPr>
        <xdr:cNvPr id="370" name="36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1996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226</xdr:row>
      <xdr:rowOff>8282</xdr:rowOff>
    </xdr:from>
    <xdr:to>
      <xdr:col>9</xdr:col>
      <xdr:colOff>293236</xdr:colOff>
      <xdr:row>226</xdr:row>
      <xdr:rowOff>231912</xdr:rowOff>
    </xdr:to>
    <xdr:pic>
      <xdr:nvPicPr>
        <xdr:cNvPr id="371" name="37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138957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226</xdr:row>
      <xdr:rowOff>16564</xdr:rowOff>
    </xdr:from>
    <xdr:to>
      <xdr:col>10</xdr:col>
      <xdr:colOff>281609</xdr:colOff>
      <xdr:row>226</xdr:row>
      <xdr:rowOff>234589</xdr:rowOff>
    </xdr:to>
    <xdr:pic>
      <xdr:nvPicPr>
        <xdr:cNvPr id="372" name="37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139040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226</xdr:row>
      <xdr:rowOff>0</xdr:rowOff>
    </xdr:from>
    <xdr:to>
      <xdr:col>14</xdr:col>
      <xdr:colOff>284952</xdr:colOff>
      <xdr:row>226</xdr:row>
      <xdr:rowOff>233983</xdr:rowOff>
    </xdr:to>
    <xdr:pic>
      <xdr:nvPicPr>
        <xdr:cNvPr id="373" name="37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138874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226</xdr:row>
      <xdr:rowOff>8283</xdr:rowOff>
    </xdr:from>
    <xdr:to>
      <xdr:col>13</xdr:col>
      <xdr:colOff>265048</xdr:colOff>
      <xdr:row>226</xdr:row>
      <xdr:rowOff>226308</xdr:rowOff>
    </xdr:to>
    <xdr:pic>
      <xdr:nvPicPr>
        <xdr:cNvPr id="374" name="37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138957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254</xdr:row>
      <xdr:rowOff>8282</xdr:rowOff>
    </xdr:from>
    <xdr:to>
      <xdr:col>9</xdr:col>
      <xdr:colOff>293236</xdr:colOff>
      <xdr:row>254</xdr:row>
      <xdr:rowOff>231912</xdr:rowOff>
    </xdr:to>
    <xdr:pic>
      <xdr:nvPicPr>
        <xdr:cNvPr id="375" name="37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2059180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254</xdr:row>
      <xdr:rowOff>16564</xdr:rowOff>
    </xdr:from>
    <xdr:to>
      <xdr:col>10</xdr:col>
      <xdr:colOff>281609</xdr:colOff>
      <xdr:row>254</xdr:row>
      <xdr:rowOff>234589</xdr:rowOff>
    </xdr:to>
    <xdr:pic>
      <xdr:nvPicPr>
        <xdr:cNvPr id="376" name="37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2060008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254</xdr:row>
      <xdr:rowOff>0</xdr:rowOff>
    </xdr:from>
    <xdr:to>
      <xdr:col>14</xdr:col>
      <xdr:colOff>284952</xdr:colOff>
      <xdr:row>254</xdr:row>
      <xdr:rowOff>233983</xdr:rowOff>
    </xdr:to>
    <xdr:pic>
      <xdr:nvPicPr>
        <xdr:cNvPr id="377" name="37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2058352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254</xdr:row>
      <xdr:rowOff>8283</xdr:rowOff>
    </xdr:from>
    <xdr:to>
      <xdr:col>13</xdr:col>
      <xdr:colOff>265048</xdr:colOff>
      <xdr:row>254</xdr:row>
      <xdr:rowOff>226308</xdr:rowOff>
    </xdr:to>
    <xdr:pic>
      <xdr:nvPicPr>
        <xdr:cNvPr id="378" name="37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2059180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282</xdr:row>
      <xdr:rowOff>8282</xdr:rowOff>
    </xdr:from>
    <xdr:to>
      <xdr:col>9</xdr:col>
      <xdr:colOff>293236</xdr:colOff>
      <xdr:row>282</xdr:row>
      <xdr:rowOff>231912</xdr:rowOff>
    </xdr:to>
    <xdr:pic>
      <xdr:nvPicPr>
        <xdr:cNvPr id="379" name="37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2729740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282</xdr:row>
      <xdr:rowOff>16564</xdr:rowOff>
    </xdr:from>
    <xdr:to>
      <xdr:col>10</xdr:col>
      <xdr:colOff>281609</xdr:colOff>
      <xdr:row>282</xdr:row>
      <xdr:rowOff>234589</xdr:rowOff>
    </xdr:to>
    <xdr:pic>
      <xdr:nvPicPr>
        <xdr:cNvPr id="380" name="37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2730568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282</xdr:row>
      <xdr:rowOff>0</xdr:rowOff>
    </xdr:from>
    <xdr:to>
      <xdr:col>14</xdr:col>
      <xdr:colOff>284952</xdr:colOff>
      <xdr:row>282</xdr:row>
      <xdr:rowOff>233983</xdr:rowOff>
    </xdr:to>
    <xdr:pic>
      <xdr:nvPicPr>
        <xdr:cNvPr id="381" name="38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2728912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282</xdr:row>
      <xdr:rowOff>8283</xdr:rowOff>
    </xdr:from>
    <xdr:to>
      <xdr:col>13</xdr:col>
      <xdr:colOff>265048</xdr:colOff>
      <xdr:row>282</xdr:row>
      <xdr:rowOff>226308</xdr:rowOff>
    </xdr:to>
    <xdr:pic>
      <xdr:nvPicPr>
        <xdr:cNvPr id="382" name="38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2729740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310</xdr:row>
      <xdr:rowOff>8282</xdr:rowOff>
    </xdr:from>
    <xdr:to>
      <xdr:col>9</xdr:col>
      <xdr:colOff>293236</xdr:colOff>
      <xdr:row>310</xdr:row>
      <xdr:rowOff>231912</xdr:rowOff>
    </xdr:to>
    <xdr:pic>
      <xdr:nvPicPr>
        <xdr:cNvPr id="383" name="38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3400300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310</xdr:row>
      <xdr:rowOff>16564</xdr:rowOff>
    </xdr:from>
    <xdr:to>
      <xdr:col>10</xdr:col>
      <xdr:colOff>281609</xdr:colOff>
      <xdr:row>310</xdr:row>
      <xdr:rowOff>234589</xdr:rowOff>
    </xdr:to>
    <xdr:pic>
      <xdr:nvPicPr>
        <xdr:cNvPr id="384" name="38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3401128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310</xdr:row>
      <xdr:rowOff>0</xdr:rowOff>
    </xdr:from>
    <xdr:to>
      <xdr:col>14</xdr:col>
      <xdr:colOff>284952</xdr:colOff>
      <xdr:row>310</xdr:row>
      <xdr:rowOff>233983</xdr:rowOff>
    </xdr:to>
    <xdr:pic>
      <xdr:nvPicPr>
        <xdr:cNvPr id="385" name="38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3399472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310</xdr:row>
      <xdr:rowOff>8283</xdr:rowOff>
    </xdr:from>
    <xdr:to>
      <xdr:col>13</xdr:col>
      <xdr:colOff>265048</xdr:colOff>
      <xdr:row>310</xdr:row>
      <xdr:rowOff>226308</xdr:rowOff>
    </xdr:to>
    <xdr:pic>
      <xdr:nvPicPr>
        <xdr:cNvPr id="386" name="38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3400300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198</xdr:row>
      <xdr:rowOff>8282</xdr:rowOff>
    </xdr:from>
    <xdr:to>
      <xdr:col>9</xdr:col>
      <xdr:colOff>293236</xdr:colOff>
      <xdr:row>198</xdr:row>
      <xdr:rowOff>231912</xdr:rowOff>
    </xdr:to>
    <xdr:pic>
      <xdr:nvPicPr>
        <xdr:cNvPr id="387" name="38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1996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198</xdr:row>
      <xdr:rowOff>16564</xdr:rowOff>
    </xdr:from>
    <xdr:to>
      <xdr:col>10</xdr:col>
      <xdr:colOff>281609</xdr:colOff>
      <xdr:row>198</xdr:row>
      <xdr:rowOff>234589</xdr:rowOff>
    </xdr:to>
    <xdr:pic>
      <xdr:nvPicPr>
        <xdr:cNvPr id="388" name="38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2079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198</xdr:row>
      <xdr:rowOff>0</xdr:rowOff>
    </xdr:from>
    <xdr:to>
      <xdr:col>14</xdr:col>
      <xdr:colOff>284952</xdr:colOff>
      <xdr:row>198</xdr:row>
      <xdr:rowOff>233983</xdr:rowOff>
    </xdr:to>
    <xdr:pic>
      <xdr:nvPicPr>
        <xdr:cNvPr id="389" name="38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1913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198</xdr:row>
      <xdr:rowOff>8283</xdr:rowOff>
    </xdr:from>
    <xdr:to>
      <xdr:col>13</xdr:col>
      <xdr:colOff>265048</xdr:colOff>
      <xdr:row>198</xdr:row>
      <xdr:rowOff>226308</xdr:rowOff>
    </xdr:to>
    <xdr:pic>
      <xdr:nvPicPr>
        <xdr:cNvPr id="390" name="38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1996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226</xdr:row>
      <xdr:rowOff>8282</xdr:rowOff>
    </xdr:from>
    <xdr:to>
      <xdr:col>9</xdr:col>
      <xdr:colOff>293236</xdr:colOff>
      <xdr:row>226</xdr:row>
      <xdr:rowOff>231912</xdr:rowOff>
    </xdr:to>
    <xdr:pic>
      <xdr:nvPicPr>
        <xdr:cNvPr id="391" name="39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138957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226</xdr:row>
      <xdr:rowOff>16564</xdr:rowOff>
    </xdr:from>
    <xdr:to>
      <xdr:col>10</xdr:col>
      <xdr:colOff>281609</xdr:colOff>
      <xdr:row>226</xdr:row>
      <xdr:rowOff>234589</xdr:rowOff>
    </xdr:to>
    <xdr:pic>
      <xdr:nvPicPr>
        <xdr:cNvPr id="392" name="39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139040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226</xdr:row>
      <xdr:rowOff>0</xdr:rowOff>
    </xdr:from>
    <xdr:to>
      <xdr:col>14</xdr:col>
      <xdr:colOff>284952</xdr:colOff>
      <xdr:row>226</xdr:row>
      <xdr:rowOff>233983</xdr:rowOff>
    </xdr:to>
    <xdr:pic>
      <xdr:nvPicPr>
        <xdr:cNvPr id="393" name="39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138874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226</xdr:row>
      <xdr:rowOff>8283</xdr:rowOff>
    </xdr:from>
    <xdr:to>
      <xdr:col>13</xdr:col>
      <xdr:colOff>265048</xdr:colOff>
      <xdr:row>226</xdr:row>
      <xdr:rowOff>226308</xdr:rowOff>
    </xdr:to>
    <xdr:pic>
      <xdr:nvPicPr>
        <xdr:cNvPr id="394" name="39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138957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226</xdr:row>
      <xdr:rowOff>8282</xdr:rowOff>
    </xdr:from>
    <xdr:to>
      <xdr:col>9</xdr:col>
      <xdr:colOff>293236</xdr:colOff>
      <xdr:row>226</xdr:row>
      <xdr:rowOff>231912</xdr:rowOff>
    </xdr:to>
    <xdr:pic>
      <xdr:nvPicPr>
        <xdr:cNvPr id="395" name="39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138957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226</xdr:row>
      <xdr:rowOff>16564</xdr:rowOff>
    </xdr:from>
    <xdr:to>
      <xdr:col>10</xdr:col>
      <xdr:colOff>281609</xdr:colOff>
      <xdr:row>226</xdr:row>
      <xdr:rowOff>234589</xdr:rowOff>
    </xdr:to>
    <xdr:pic>
      <xdr:nvPicPr>
        <xdr:cNvPr id="396" name="39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139040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226</xdr:row>
      <xdr:rowOff>0</xdr:rowOff>
    </xdr:from>
    <xdr:to>
      <xdr:col>14</xdr:col>
      <xdr:colOff>284952</xdr:colOff>
      <xdr:row>226</xdr:row>
      <xdr:rowOff>233983</xdr:rowOff>
    </xdr:to>
    <xdr:pic>
      <xdr:nvPicPr>
        <xdr:cNvPr id="397" name="39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138874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226</xdr:row>
      <xdr:rowOff>8283</xdr:rowOff>
    </xdr:from>
    <xdr:to>
      <xdr:col>13</xdr:col>
      <xdr:colOff>265048</xdr:colOff>
      <xdr:row>226</xdr:row>
      <xdr:rowOff>226308</xdr:rowOff>
    </xdr:to>
    <xdr:pic>
      <xdr:nvPicPr>
        <xdr:cNvPr id="398" name="39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138957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226</xdr:row>
      <xdr:rowOff>8282</xdr:rowOff>
    </xdr:from>
    <xdr:to>
      <xdr:col>9</xdr:col>
      <xdr:colOff>293236</xdr:colOff>
      <xdr:row>226</xdr:row>
      <xdr:rowOff>231912</xdr:rowOff>
    </xdr:to>
    <xdr:pic>
      <xdr:nvPicPr>
        <xdr:cNvPr id="399" name="39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138957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226</xdr:row>
      <xdr:rowOff>16564</xdr:rowOff>
    </xdr:from>
    <xdr:to>
      <xdr:col>10</xdr:col>
      <xdr:colOff>281609</xdr:colOff>
      <xdr:row>226</xdr:row>
      <xdr:rowOff>234589</xdr:rowOff>
    </xdr:to>
    <xdr:pic>
      <xdr:nvPicPr>
        <xdr:cNvPr id="400" name="39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139040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226</xdr:row>
      <xdr:rowOff>0</xdr:rowOff>
    </xdr:from>
    <xdr:to>
      <xdr:col>14</xdr:col>
      <xdr:colOff>284952</xdr:colOff>
      <xdr:row>226</xdr:row>
      <xdr:rowOff>233983</xdr:rowOff>
    </xdr:to>
    <xdr:pic>
      <xdr:nvPicPr>
        <xdr:cNvPr id="401" name="40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138874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226</xdr:row>
      <xdr:rowOff>8283</xdr:rowOff>
    </xdr:from>
    <xdr:to>
      <xdr:col>13</xdr:col>
      <xdr:colOff>265048</xdr:colOff>
      <xdr:row>226</xdr:row>
      <xdr:rowOff>226308</xdr:rowOff>
    </xdr:to>
    <xdr:pic>
      <xdr:nvPicPr>
        <xdr:cNvPr id="402" name="40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138957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226</xdr:row>
      <xdr:rowOff>8282</xdr:rowOff>
    </xdr:from>
    <xdr:to>
      <xdr:col>9</xdr:col>
      <xdr:colOff>293236</xdr:colOff>
      <xdr:row>226</xdr:row>
      <xdr:rowOff>231912</xdr:rowOff>
    </xdr:to>
    <xdr:pic>
      <xdr:nvPicPr>
        <xdr:cNvPr id="403" name="40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138957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226</xdr:row>
      <xdr:rowOff>16564</xdr:rowOff>
    </xdr:from>
    <xdr:to>
      <xdr:col>10</xdr:col>
      <xdr:colOff>281609</xdr:colOff>
      <xdr:row>226</xdr:row>
      <xdr:rowOff>234589</xdr:rowOff>
    </xdr:to>
    <xdr:pic>
      <xdr:nvPicPr>
        <xdr:cNvPr id="404" name="40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139040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226</xdr:row>
      <xdr:rowOff>0</xdr:rowOff>
    </xdr:from>
    <xdr:to>
      <xdr:col>14</xdr:col>
      <xdr:colOff>284952</xdr:colOff>
      <xdr:row>226</xdr:row>
      <xdr:rowOff>233983</xdr:rowOff>
    </xdr:to>
    <xdr:pic>
      <xdr:nvPicPr>
        <xdr:cNvPr id="405" name="40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138874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226</xdr:row>
      <xdr:rowOff>8283</xdr:rowOff>
    </xdr:from>
    <xdr:to>
      <xdr:col>13</xdr:col>
      <xdr:colOff>265048</xdr:colOff>
      <xdr:row>226</xdr:row>
      <xdr:rowOff>226308</xdr:rowOff>
    </xdr:to>
    <xdr:pic>
      <xdr:nvPicPr>
        <xdr:cNvPr id="406" name="40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138957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254</xdr:row>
      <xdr:rowOff>8282</xdr:rowOff>
    </xdr:from>
    <xdr:to>
      <xdr:col>9</xdr:col>
      <xdr:colOff>293236</xdr:colOff>
      <xdr:row>254</xdr:row>
      <xdr:rowOff>231912</xdr:rowOff>
    </xdr:to>
    <xdr:pic>
      <xdr:nvPicPr>
        <xdr:cNvPr id="407" name="40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2059180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254</xdr:row>
      <xdr:rowOff>16564</xdr:rowOff>
    </xdr:from>
    <xdr:to>
      <xdr:col>10</xdr:col>
      <xdr:colOff>281609</xdr:colOff>
      <xdr:row>254</xdr:row>
      <xdr:rowOff>234589</xdr:rowOff>
    </xdr:to>
    <xdr:pic>
      <xdr:nvPicPr>
        <xdr:cNvPr id="408" name="40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2060008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254</xdr:row>
      <xdr:rowOff>0</xdr:rowOff>
    </xdr:from>
    <xdr:to>
      <xdr:col>14</xdr:col>
      <xdr:colOff>284952</xdr:colOff>
      <xdr:row>254</xdr:row>
      <xdr:rowOff>233983</xdr:rowOff>
    </xdr:to>
    <xdr:pic>
      <xdr:nvPicPr>
        <xdr:cNvPr id="409" name="40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2058352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254</xdr:row>
      <xdr:rowOff>8283</xdr:rowOff>
    </xdr:from>
    <xdr:to>
      <xdr:col>13</xdr:col>
      <xdr:colOff>265048</xdr:colOff>
      <xdr:row>254</xdr:row>
      <xdr:rowOff>226308</xdr:rowOff>
    </xdr:to>
    <xdr:pic>
      <xdr:nvPicPr>
        <xdr:cNvPr id="410" name="40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2059180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282</xdr:row>
      <xdr:rowOff>8282</xdr:rowOff>
    </xdr:from>
    <xdr:to>
      <xdr:col>9</xdr:col>
      <xdr:colOff>293236</xdr:colOff>
      <xdr:row>282</xdr:row>
      <xdr:rowOff>231912</xdr:rowOff>
    </xdr:to>
    <xdr:pic>
      <xdr:nvPicPr>
        <xdr:cNvPr id="411" name="41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2729740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282</xdr:row>
      <xdr:rowOff>16564</xdr:rowOff>
    </xdr:from>
    <xdr:to>
      <xdr:col>10</xdr:col>
      <xdr:colOff>281609</xdr:colOff>
      <xdr:row>282</xdr:row>
      <xdr:rowOff>234589</xdr:rowOff>
    </xdr:to>
    <xdr:pic>
      <xdr:nvPicPr>
        <xdr:cNvPr id="412" name="41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2730568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282</xdr:row>
      <xdr:rowOff>0</xdr:rowOff>
    </xdr:from>
    <xdr:to>
      <xdr:col>14</xdr:col>
      <xdr:colOff>284952</xdr:colOff>
      <xdr:row>282</xdr:row>
      <xdr:rowOff>233983</xdr:rowOff>
    </xdr:to>
    <xdr:pic>
      <xdr:nvPicPr>
        <xdr:cNvPr id="413" name="41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2728912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282</xdr:row>
      <xdr:rowOff>8283</xdr:rowOff>
    </xdr:from>
    <xdr:to>
      <xdr:col>13</xdr:col>
      <xdr:colOff>265048</xdr:colOff>
      <xdr:row>282</xdr:row>
      <xdr:rowOff>226308</xdr:rowOff>
    </xdr:to>
    <xdr:pic>
      <xdr:nvPicPr>
        <xdr:cNvPr id="414" name="41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2729740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310</xdr:row>
      <xdr:rowOff>8282</xdr:rowOff>
    </xdr:from>
    <xdr:to>
      <xdr:col>9</xdr:col>
      <xdr:colOff>293236</xdr:colOff>
      <xdr:row>310</xdr:row>
      <xdr:rowOff>231912</xdr:rowOff>
    </xdr:to>
    <xdr:pic>
      <xdr:nvPicPr>
        <xdr:cNvPr id="415" name="41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3400300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310</xdr:row>
      <xdr:rowOff>16564</xdr:rowOff>
    </xdr:from>
    <xdr:to>
      <xdr:col>10</xdr:col>
      <xdr:colOff>281609</xdr:colOff>
      <xdr:row>310</xdr:row>
      <xdr:rowOff>234589</xdr:rowOff>
    </xdr:to>
    <xdr:pic>
      <xdr:nvPicPr>
        <xdr:cNvPr id="416" name="41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3401128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310</xdr:row>
      <xdr:rowOff>0</xdr:rowOff>
    </xdr:from>
    <xdr:to>
      <xdr:col>14</xdr:col>
      <xdr:colOff>284952</xdr:colOff>
      <xdr:row>310</xdr:row>
      <xdr:rowOff>233983</xdr:rowOff>
    </xdr:to>
    <xdr:pic>
      <xdr:nvPicPr>
        <xdr:cNvPr id="417" name="41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3399472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310</xdr:row>
      <xdr:rowOff>8283</xdr:rowOff>
    </xdr:from>
    <xdr:to>
      <xdr:col>13</xdr:col>
      <xdr:colOff>265048</xdr:colOff>
      <xdr:row>310</xdr:row>
      <xdr:rowOff>226308</xdr:rowOff>
    </xdr:to>
    <xdr:pic>
      <xdr:nvPicPr>
        <xdr:cNvPr id="418" name="41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3400300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282</xdr:row>
      <xdr:rowOff>8282</xdr:rowOff>
    </xdr:from>
    <xdr:to>
      <xdr:col>9</xdr:col>
      <xdr:colOff>293236</xdr:colOff>
      <xdr:row>282</xdr:row>
      <xdr:rowOff>231912</xdr:rowOff>
    </xdr:to>
    <xdr:pic>
      <xdr:nvPicPr>
        <xdr:cNvPr id="419" name="41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2729740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282</xdr:row>
      <xdr:rowOff>16564</xdr:rowOff>
    </xdr:from>
    <xdr:to>
      <xdr:col>10</xdr:col>
      <xdr:colOff>281609</xdr:colOff>
      <xdr:row>282</xdr:row>
      <xdr:rowOff>234589</xdr:rowOff>
    </xdr:to>
    <xdr:pic>
      <xdr:nvPicPr>
        <xdr:cNvPr id="420" name="41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2730568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282</xdr:row>
      <xdr:rowOff>0</xdr:rowOff>
    </xdr:from>
    <xdr:to>
      <xdr:col>14</xdr:col>
      <xdr:colOff>284952</xdr:colOff>
      <xdr:row>282</xdr:row>
      <xdr:rowOff>233983</xdr:rowOff>
    </xdr:to>
    <xdr:pic>
      <xdr:nvPicPr>
        <xdr:cNvPr id="421" name="42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2728912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282</xdr:row>
      <xdr:rowOff>8283</xdr:rowOff>
    </xdr:from>
    <xdr:to>
      <xdr:col>13</xdr:col>
      <xdr:colOff>265048</xdr:colOff>
      <xdr:row>282</xdr:row>
      <xdr:rowOff>226308</xdr:rowOff>
    </xdr:to>
    <xdr:pic>
      <xdr:nvPicPr>
        <xdr:cNvPr id="422" name="42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2729740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310</xdr:row>
      <xdr:rowOff>8282</xdr:rowOff>
    </xdr:from>
    <xdr:to>
      <xdr:col>9</xdr:col>
      <xdr:colOff>293236</xdr:colOff>
      <xdr:row>310</xdr:row>
      <xdr:rowOff>231912</xdr:rowOff>
    </xdr:to>
    <xdr:pic>
      <xdr:nvPicPr>
        <xdr:cNvPr id="423" name="42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3400300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310</xdr:row>
      <xdr:rowOff>16564</xdr:rowOff>
    </xdr:from>
    <xdr:to>
      <xdr:col>10</xdr:col>
      <xdr:colOff>281609</xdr:colOff>
      <xdr:row>310</xdr:row>
      <xdr:rowOff>234589</xdr:rowOff>
    </xdr:to>
    <xdr:pic>
      <xdr:nvPicPr>
        <xdr:cNvPr id="424" name="42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3401128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310</xdr:row>
      <xdr:rowOff>0</xdr:rowOff>
    </xdr:from>
    <xdr:to>
      <xdr:col>14</xdr:col>
      <xdr:colOff>284952</xdr:colOff>
      <xdr:row>310</xdr:row>
      <xdr:rowOff>233983</xdr:rowOff>
    </xdr:to>
    <xdr:pic>
      <xdr:nvPicPr>
        <xdr:cNvPr id="425" name="42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3399472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310</xdr:row>
      <xdr:rowOff>8283</xdr:rowOff>
    </xdr:from>
    <xdr:to>
      <xdr:col>13</xdr:col>
      <xdr:colOff>265048</xdr:colOff>
      <xdr:row>310</xdr:row>
      <xdr:rowOff>226308</xdr:rowOff>
    </xdr:to>
    <xdr:pic>
      <xdr:nvPicPr>
        <xdr:cNvPr id="426" name="42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3400300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282</xdr:row>
      <xdr:rowOff>8282</xdr:rowOff>
    </xdr:from>
    <xdr:to>
      <xdr:col>9</xdr:col>
      <xdr:colOff>293236</xdr:colOff>
      <xdr:row>282</xdr:row>
      <xdr:rowOff>231912</xdr:rowOff>
    </xdr:to>
    <xdr:pic>
      <xdr:nvPicPr>
        <xdr:cNvPr id="427" name="42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2729740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282</xdr:row>
      <xdr:rowOff>16564</xdr:rowOff>
    </xdr:from>
    <xdr:to>
      <xdr:col>10</xdr:col>
      <xdr:colOff>281609</xdr:colOff>
      <xdr:row>282</xdr:row>
      <xdr:rowOff>234589</xdr:rowOff>
    </xdr:to>
    <xdr:pic>
      <xdr:nvPicPr>
        <xdr:cNvPr id="428" name="42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2730568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282</xdr:row>
      <xdr:rowOff>0</xdr:rowOff>
    </xdr:from>
    <xdr:to>
      <xdr:col>14</xdr:col>
      <xdr:colOff>284952</xdr:colOff>
      <xdr:row>282</xdr:row>
      <xdr:rowOff>233983</xdr:rowOff>
    </xdr:to>
    <xdr:pic>
      <xdr:nvPicPr>
        <xdr:cNvPr id="429" name="42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2728912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282</xdr:row>
      <xdr:rowOff>8283</xdr:rowOff>
    </xdr:from>
    <xdr:to>
      <xdr:col>13</xdr:col>
      <xdr:colOff>265048</xdr:colOff>
      <xdr:row>282</xdr:row>
      <xdr:rowOff>226308</xdr:rowOff>
    </xdr:to>
    <xdr:pic>
      <xdr:nvPicPr>
        <xdr:cNvPr id="430" name="42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2729740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310</xdr:row>
      <xdr:rowOff>8282</xdr:rowOff>
    </xdr:from>
    <xdr:to>
      <xdr:col>9</xdr:col>
      <xdr:colOff>293236</xdr:colOff>
      <xdr:row>310</xdr:row>
      <xdr:rowOff>231912</xdr:rowOff>
    </xdr:to>
    <xdr:pic>
      <xdr:nvPicPr>
        <xdr:cNvPr id="431" name="43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3400300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310</xdr:row>
      <xdr:rowOff>16564</xdr:rowOff>
    </xdr:from>
    <xdr:to>
      <xdr:col>10</xdr:col>
      <xdr:colOff>281609</xdr:colOff>
      <xdr:row>310</xdr:row>
      <xdr:rowOff>234589</xdr:rowOff>
    </xdr:to>
    <xdr:pic>
      <xdr:nvPicPr>
        <xdr:cNvPr id="432" name="43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3401128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310</xdr:row>
      <xdr:rowOff>0</xdr:rowOff>
    </xdr:from>
    <xdr:to>
      <xdr:col>14</xdr:col>
      <xdr:colOff>284952</xdr:colOff>
      <xdr:row>310</xdr:row>
      <xdr:rowOff>233983</xdr:rowOff>
    </xdr:to>
    <xdr:pic>
      <xdr:nvPicPr>
        <xdr:cNvPr id="433" name="43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3399472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310</xdr:row>
      <xdr:rowOff>8283</xdr:rowOff>
    </xdr:from>
    <xdr:to>
      <xdr:col>13</xdr:col>
      <xdr:colOff>265048</xdr:colOff>
      <xdr:row>310</xdr:row>
      <xdr:rowOff>226308</xdr:rowOff>
    </xdr:to>
    <xdr:pic>
      <xdr:nvPicPr>
        <xdr:cNvPr id="434" name="43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3400300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282</xdr:row>
      <xdr:rowOff>8282</xdr:rowOff>
    </xdr:from>
    <xdr:to>
      <xdr:col>9</xdr:col>
      <xdr:colOff>293236</xdr:colOff>
      <xdr:row>282</xdr:row>
      <xdr:rowOff>231912</xdr:rowOff>
    </xdr:to>
    <xdr:pic>
      <xdr:nvPicPr>
        <xdr:cNvPr id="435" name="43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2729740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282</xdr:row>
      <xdr:rowOff>16564</xdr:rowOff>
    </xdr:from>
    <xdr:to>
      <xdr:col>10</xdr:col>
      <xdr:colOff>281609</xdr:colOff>
      <xdr:row>282</xdr:row>
      <xdr:rowOff>234589</xdr:rowOff>
    </xdr:to>
    <xdr:pic>
      <xdr:nvPicPr>
        <xdr:cNvPr id="436" name="43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2730568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282</xdr:row>
      <xdr:rowOff>0</xdr:rowOff>
    </xdr:from>
    <xdr:to>
      <xdr:col>14</xdr:col>
      <xdr:colOff>284952</xdr:colOff>
      <xdr:row>282</xdr:row>
      <xdr:rowOff>233983</xdr:rowOff>
    </xdr:to>
    <xdr:pic>
      <xdr:nvPicPr>
        <xdr:cNvPr id="437" name="43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2728912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282</xdr:row>
      <xdr:rowOff>8283</xdr:rowOff>
    </xdr:from>
    <xdr:to>
      <xdr:col>13</xdr:col>
      <xdr:colOff>265048</xdr:colOff>
      <xdr:row>282</xdr:row>
      <xdr:rowOff>226308</xdr:rowOff>
    </xdr:to>
    <xdr:pic>
      <xdr:nvPicPr>
        <xdr:cNvPr id="438" name="43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2729740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310</xdr:row>
      <xdr:rowOff>8282</xdr:rowOff>
    </xdr:from>
    <xdr:to>
      <xdr:col>9</xdr:col>
      <xdr:colOff>293236</xdr:colOff>
      <xdr:row>310</xdr:row>
      <xdr:rowOff>231912</xdr:rowOff>
    </xdr:to>
    <xdr:pic>
      <xdr:nvPicPr>
        <xdr:cNvPr id="439" name="43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3400300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310</xdr:row>
      <xdr:rowOff>16564</xdr:rowOff>
    </xdr:from>
    <xdr:to>
      <xdr:col>10</xdr:col>
      <xdr:colOff>281609</xdr:colOff>
      <xdr:row>310</xdr:row>
      <xdr:rowOff>234589</xdr:rowOff>
    </xdr:to>
    <xdr:pic>
      <xdr:nvPicPr>
        <xdr:cNvPr id="440" name="43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3401128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310</xdr:row>
      <xdr:rowOff>0</xdr:rowOff>
    </xdr:from>
    <xdr:to>
      <xdr:col>14</xdr:col>
      <xdr:colOff>284952</xdr:colOff>
      <xdr:row>310</xdr:row>
      <xdr:rowOff>233983</xdr:rowOff>
    </xdr:to>
    <xdr:pic>
      <xdr:nvPicPr>
        <xdr:cNvPr id="441" name="44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3399472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310</xdr:row>
      <xdr:rowOff>8283</xdr:rowOff>
    </xdr:from>
    <xdr:to>
      <xdr:col>13</xdr:col>
      <xdr:colOff>265048</xdr:colOff>
      <xdr:row>310</xdr:row>
      <xdr:rowOff>226308</xdr:rowOff>
    </xdr:to>
    <xdr:pic>
      <xdr:nvPicPr>
        <xdr:cNvPr id="442" name="44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3400300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310</xdr:row>
      <xdr:rowOff>8282</xdr:rowOff>
    </xdr:from>
    <xdr:to>
      <xdr:col>9</xdr:col>
      <xdr:colOff>293236</xdr:colOff>
      <xdr:row>310</xdr:row>
      <xdr:rowOff>231912</xdr:rowOff>
    </xdr:to>
    <xdr:pic>
      <xdr:nvPicPr>
        <xdr:cNvPr id="443" name="44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3400300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310</xdr:row>
      <xdr:rowOff>16564</xdr:rowOff>
    </xdr:from>
    <xdr:to>
      <xdr:col>10</xdr:col>
      <xdr:colOff>281609</xdr:colOff>
      <xdr:row>310</xdr:row>
      <xdr:rowOff>234589</xdr:rowOff>
    </xdr:to>
    <xdr:pic>
      <xdr:nvPicPr>
        <xdr:cNvPr id="444" name="44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3401128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310</xdr:row>
      <xdr:rowOff>0</xdr:rowOff>
    </xdr:from>
    <xdr:to>
      <xdr:col>14</xdr:col>
      <xdr:colOff>284952</xdr:colOff>
      <xdr:row>310</xdr:row>
      <xdr:rowOff>233983</xdr:rowOff>
    </xdr:to>
    <xdr:pic>
      <xdr:nvPicPr>
        <xdr:cNvPr id="445" name="44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3399472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310</xdr:row>
      <xdr:rowOff>8283</xdr:rowOff>
    </xdr:from>
    <xdr:to>
      <xdr:col>13</xdr:col>
      <xdr:colOff>265048</xdr:colOff>
      <xdr:row>310</xdr:row>
      <xdr:rowOff>226308</xdr:rowOff>
    </xdr:to>
    <xdr:pic>
      <xdr:nvPicPr>
        <xdr:cNvPr id="446" name="44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3400300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310</xdr:row>
      <xdr:rowOff>8282</xdr:rowOff>
    </xdr:from>
    <xdr:to>
      <xdr:col>9</xdr:col>
      <xdr:colOff>293236</xdr:colOff>
      <xdr:row>310</xdr:row>
      <xdr:rowOff>231912</xdr:rowOff>
    </xdr:to>
    <xdr:pic>
      <xdr:nvPicPr>
        <xdr:cNvPr id="447" name="44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3400300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310</xdr:row>
      <xdr:rowOff>16564</xdr:rowOff>
    </xdr:from>
    <xdr:to>
      <xdr:col>10</xdr:col>
      <xdr:colOff>281609</xdr:colOff>
      <xdr:row>310</xdr:row>
      <xdr:rowOff>234589</xdr:rowOff>
    </xdr:to>
    <xdr:pic>
      <xdr:nvPicPr>
        <xdr:cNvPr id="448" name="44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3401128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310</xdr:row>
      <xdr:rowOff>0</xdr:rowOff>
    </xdr:from>
    <xdr:to>
      <xdr:col>14</xdr:col>
      <xdr:colOff>284952</xdr:colOff>
      <xdr:row>310</xdr:row>
      <xdr:rowOff>233983</xdr:rowOff>
    </xdr:to>
    <xdr:pic>
      <xdr:nvPicPr>
        <xdr:cNvPr id="449" name="44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3399472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310</xdr:row>
      <xdr:rowOff>8283</xdr:rowOff>
    </xdr:from>
    <xdr:to>
      <xdr:col>13</xdr:col>
      <xdr:colOff>265048</xdr:colOff>
      <xdr:row>310</xdr:row>
      <xdr:rowOff>226308</xdr:rowOff>
    </xdr:to>
    <xdr:pic>
      <xdr:nvPicPr>
        <xdr:cNvPr id="450" name="44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3400300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310</xdr:row>
      <xdr:rowOff>8282</xdr:rowOff>
    </xdr:from>
    <xdr:to>
      <xdr:col>9</xdr:col>
      <xdr:colOff>293236</xdr:colOff>
      <xdr:row>310</xdr:row>
      <xdr:rowOff>231912</xdr:rowOff>
    </xdr:to>
    <xdr:pic>
      <xdr:nvPicPr>
        <xdr:cNvPr id="451" name="45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3400300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310</xdr:row>
      <xdr:rowOff>16564</xdr:rowOff>
    </xdr:from>
    <xdr:to>
      <xdr:col>10</xdr:col>
      <xdr:colOff>281609</xdr:colOff>
      <xdr:row>310</xdr:row>
      <xdr:rowOff>234589</xdr:rowOff>
    </xdr:to>
    <xdr:pic>
      <xdr:nvPicPr>
        <xdr:cNvPr id="452" name="45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3401128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310</xdr:row>
      <xdr:rowOff>0</xdr:rowOff>
    </xdr:from>
    <xdr:to>
      <xdr:col>14</xdr:col>
      <xdr:colOff>284952</xdr:colOff>
      <xdr:row>310</xdr:row>
      <xdr:rowOff>233983</xdr:rowOff>
    </xdr:to>
    <xdr:pic>
      <xdr:nvPicPr>
        <xdr:cNvPr id="453" name="45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3399472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310</xdr:row>
      <xdr:rowOff>8283</xdr:rowOff>
    </xdr:from>
    <xdr:to>
      <xdr:col>13</xdr:col>
      <xdr:colOff>265048</xdr:colOff>
      <xdr:row>310</xdr:row>
      <xdr:rowOff>226308</xdr:rowOff>
    </xdr:to>
    <xdr:pic>
      <xdr:nvPicPr>
        <xdr:cNvPr id="454" name="45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3400300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338</xdr:row>
      <xdr:rowOff>8282</xdr:rowOff>
    </xdr:from>
    <xdr:to>
      <xdr:col>9</xdr:col>
      <xdr:colOff>293236</xdr:colOff>
      <xdr:row>338</xdr:row>
      <xdr:rowOff>231912</xdr:rowOff>
    </xdr:to>
    <xdr:pic>
      <xdr:nvPicPr>
        <xdr:cNvPr id="455" name="45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42842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338</xdr:row>
      <xdr:rowOff>16564</xdr:rowOff>
    </xdr:from>
    <xdr:to>
      <xdr:col>10</xdr:col>
      <xdr:colOff>281609</xdr:colOff>
      <xdr:row>338</xdr:row>
      <xdr:rowOff>234589</xdr:rowOff>
    </xdr:to>
    <xdr:pic>
      <xdr:nvPicPr>
        <xdr:cNvPr id="456" name="45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42925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338</xdr:row>
      <xdr:rowOff>0</xdr:rowOff>
    </xdr:from>
    <xdr:to>
      <xdr:col>14</xdr:col>
      <xdr:colOff>284952</xdr:colOff>
      <xdr:row>338</xdr:row>
      <xdr:rowOff>233983</xdr:rowOff>
    </xdr:to>
    <xdr:pic>
      <xdr:nvPicPr>
        <xdr:cNvPr id="457" name="45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42759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338</xdr:row>
      <xdr:rowOff>8283</xdr:rowOff>
    </xdr:from>
    <xdr:to>
      <xdr:col>13</xdr:col>
      <xdr:colOff>265048</xdr:colOff>
      <xdr:row>338</xdr:row>
      <xdr:rowOff>226308</xdr:rowOff>
    </xdr:to>
    <xdr:pic>
      <xdr:nvPicPr>
        <xdr:cNvPr id="458" name="45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42842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338</xdr:row>
      <xdr:rowOff>8282</xdr:rowOff>
    </xdr:from>
    <xdr:to>
      <xdr:col>9</xdr:col>
      <xdr:colOff>293236</xdr:colOff>
      <xdr:row>338</xdr:row>
      <xdr:rowOff>231912</xdr:rowOff>
    </xdr:to>
    <xdr:pic>
      <xdr:nvPicPr>
        <xdr:cNvPr id="459" name="45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42842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338</xdr:row>
      <xdr:rowOff>16564</xdr:rowOff>
    </xdr:from>
    <xdr:to>
      <xdr:col>10</xdr:col>
      <xdr:colOff>281609</xdr:colOff>
      <xdr:row>338</xdr:row>
      <xdr:rowOff>234589</xdr:rowOff>
    </xdr:to>
    <xdr:pic>
      <xdr:nvPicPr>
        <xdr:cNvPr id="460" name="45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42925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338</xdr:row>
      <xdr:rowOff>0</xdr:rowOff>
    </xdr:from>
    <xdr:to>
      <xdr:col>14</xdr:col>
      <xdr:colOff>284952</xdr:colOff>
      <xdr:row>338</xdr:row>
      <xdr:rowOff>233983</xdr:rowOff>
    </xdr:to>
    <xdr:pic>
      <xdr:nvPicPr>
        <xdr:cNvPr id="461" name="46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42759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338</xdr:row>
      <xdr:rowOff>8283</xdr:rowOff>
    </xdr:from>
    <xdr:to>
      <xdr:col>13</xdr:col>
      <xdr:colOff>265048</xdr:colOff>
      <xdr:row>338</xdr:row>
      <xdr:rowOff>226308</xdr:rowOff>
    </xdr:to>
    <xdr:pic>
      <xdr:nvPicPr>
        <xdr:cNvPr id="462" name="46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42842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338</xdr:row>
      <xdr:rowOff>8282</xdr:rowOff>
    </xdr:from>
    <xdr:to>
      <xdr:col>9</xdr:col>
      <xdr:colOff>293236</xdr:colOff>
      <xdr:row>338</xdr:row>
      <xdr:rowOff>231912</xdr:rowOff>
    </xdr:to>
    <xdr:pic>
      <xdr:nvPicPr>
        <xdr:cNvPr id="463" name="46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42842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338</xdr:row>
      <xdr:rowOff>16564</xdr:rowOff>
    </xdr:from>
    <xdr:to>
      <xdr:col>10</xdr:col>
      <xdr:colOff>281609</xdr:colOff>
      <xdr:row>338</xdr:row>
      <xdr:rowOff>234589</xdr:rowOff>
    </xdr:to>
    <xdr:pic>
      <xdr:nvPicPr>
        <xdr:cNvPr id="464" name="46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42925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338</xdr:row>
      <xdr:rowOff>0</xdr:rowOff>
    </xdr:from>
    <xdr:to>
      <xdr:col>14</xdr:col>
      <xdr:colOff>284952</xdr:colOff>
      <xdr:row>338</xdr:row>
      <xdr:rowOff>233983</xdr:rowOff>
    </xdr:to>
    <xdr:pic>
      <xdr:nvPicPr>
        <xdr:cNvPr id="465" name="46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42759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338</xdr:row>
      <xdr:rowOff>8283</xdr:rowOff>
    </xdr:from>
    <xdr:to>
      <xdr:col>13</xdr:col>
      <xdr:colOff>265048</xdr:colOff>
      <xdr:row>338</xdr:row>
      <xdr:rowOff>226308</xdr:rowOff>
    </xdr:to>
    <xdr:pic>
      <xdr:nvPicPr>
        <xdr:cNvPr id="466" name="46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42842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338</xdr:row>
      <xdr:rowOff>8282</xdr:rowOff>
    </xdr:from>
    <xdr:to>
      <xdr:col>9</xdr:col>
      <xdr:colOff>293236</xdr:colOff>
      <xdr:row>338</xdr:row>
      <xdr:rowOff>231912</xdr:rowOff>
    </xdr:to>
    <xdr:pic>
      <xdr:nvPicPr>
        <xdr:cNvPr id="467" name="46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42842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338</xdr:row>
      <xdr:rowOff>16564</xdr:rowOff>
    </xdr:from>
    <xdr:to>
      <xdr:col>10</xdr:col>
      <xdr:colOff>281609</xdr:colOff>
      <xdr:row>338</xdr:row>
      <xdr:rowOff>234589</xdr:rowOff>
    </xdr:to>
    <xdr:pic>
      <xdr:nvPicPr>
        <xdr:cNvPr id="468" name="46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42925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338</xdr:row>
      <xdr:rowOff>0</xdr:rowOff>
    </xdr:from>
    <xdr:to>
      <xdr:col>14</xdr:col>
      <xdr:colOff>284952</xdr:colOff>
      <xdr:row>338</xdr:row>
      <xdr:rowOff>233983</xdr:rowOff>
    </xdr:to>
    <xdr:pic>
      <xdr:nvPicPr>
        <xdr:cNvPr id="469" name="46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42759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338</xdr:row>
      <xdr:rowOff>8283</xdr:rowOff>
    </xdr:from>
    <xdr:to>
      <xdr:col>13</xdr:col>
      <xdr:colOff>265048</xdr:colOff>
      <xdr:row>338</xdr:row>
      <xdr:rowOff>226308</xdr:rowOff>
    </xdr:to>
    <xdr:pic>
      <xdr:nvPicPr>
        <xdr:cNvPr id="470" name="46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42842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338</xdr:row>
      <xdr:rowOff>8282</xdr:rowOff>
    </xdr:from>
    <xdr:to>
      <xdr:col>9</xdr:col>
      <xdr:colOff>293236</xdr:colOff>
      <xdr:row>338</xdr:row>
      <xdr:rowOff>231912</xdr:rowOff>
    </xdr:to>
    <xdr:pic>
      <xdr:nvPicPr>
        <xdr:cNvPr id="471" name="47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42842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338</xdr:row>
      <xdr:rowOff>16564</xdr:rowOff>
    </xdr:from>
    <xdr:to>
      <xdr:col>10</xdr:col>
      <xdr:colOff>281609</xdr:colOff>
      <xdr:row>338</xdr:row>
      <xdr:rowOff>234589</xdr:rowOff>
    </xdr:to>
    <xdr:pic>
      <xdr:nvPicPr>
        <xdr:cNvPr id="472" name="47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42925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338</xdr:row>
      <xdr:rowOff>0</xdr:rowOff>
    </xdr:from>
    <xdr:to>
      <xdr:col>14</xdr:col>
      <xdr:colOff>284952</xdr:colOff>
      <xdr:row>338</xdr:row>
      <xdr:rowOff>233983</xdr:rowOff>
    </xdr:to>
    <xdr:pic>
      <xdr:nvPicPr>
        <xdr:cNvPr id="473" name="47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42759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338</xdr:row>
      <xdr:rowOff>8283</xdr:rowOff>
    </xdr:from>
    <xdr:to>
      <xdr:col>13</xdr:col>
      <xdr:colOff>265048</xdr:colOff>
      <xdr:row>338</xdr:row>
      <xdr:rowOff>226308</xdr:rowOff>
    </xdr:to>
    <xdr:pic>
      <xdr:nvPicPr>
        <xdr:cNvPr id="474" name="47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42842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338</xdr:row>
      <xdr:rowOff>8282</xdr:rowOff>
    </xdr:from>
    <xdr:to>
      <xdr:col>9</xdr:col>
      <xdr:colOff>293236</xdr:colOff>
      <xdr:row>338</xdr:row>
      <xdr:rowOff>231912</xdr:rowOff>
    </xdr:to>
    <xdr:pic>
      <xdr:nvPicPr>
        <xdr:cNvPr id="475" name="47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42842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338</xdr:row>
      <xdr:rowOff>16564</xdr:rowOff>
    </xdr:from>
    <xdr:to>
      <xdr:col>10</xdr:col>
      <xdr:colOff>281609</xdr:colOff>
      <xdr:row>338</xdr:row>
      <xdr:rowOff>234589</xdr:rowOff>
    </xdr:to>
    <xdr:pic>
      <xdr:nvPicPr>
        <xdr:cNvPr id="476" name="47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42925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338</xdr:row>
      <xdr:rowOff>0</xdr:rowOff>
    </xdr:from>
    <xdr:to>
      <xdr:col>14</xdr:col>
      <xdr:colOff>284952</xdr:colOff>
      <xdr:row>338</xdr:row>
      <xdr:rowOff>233983</xdr:rowOff>
    </xdr:to>
    <xdr:pic>
      <xdr:nvPicPr>
        <xdr:cNvPr id="477" name="47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42759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338</xdr:row>
      <xdr:rowOff>8283</xdr:rowOff>
    </xdr:from>
    <xdr:to>
      <xdr:col>13</xdr:col>
      <xdr:colOff>265048</xdr:colOff>
      <xdr:row>338</xdr:row>
      <xdr:rowOff>226308</xdr:rowOff>
    </xdr:to>
    <xdr:pic>
      <xdr:nvPicPr>
        <xdr:cNvPr id="478" name="47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42842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338</xdr:row>
      <xdr:rowOff>8282</xdr:rowOff>
    </xdr:from>
    <xdr:to>
      <xdr:col>9</xdr:col>
      <xdr:colOff>293236</xdr:colOff>
      <xdr:row>338</xdr:row>
      <xdr:rowOff>231912</xdr:rowOff>
    </xdr:to>
    <xdr:pic>
      <xdr:nvPicPr>
        <xdr:cNvPr id="479" name="47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42842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338</xdr:row>
      <xdr:rowOff>16564</xdr:rowOff>
    </xdr:from>
    <xdr:to>
      <xdr:col>10</xdr:col>
      <xdr:colOff>281609</xdr:colOff>
      <xdr:row>338</xdr:row>
      <xdr:rowOff>234589</xdr:rowOff>
    </xdr:to>
    <xdr:pic>
      <xdr:nvPicPr>
        <xdr:cNvPr id="480" name="47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42925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338</xdr:row>
      <xdr:rowOff>0</xdr:rowOff>
    </xdr:from>
    <xdr:to>
      <xdr:col>14</xdr:col>
      <xdr:colOff>284952</xdr:colOff>
      <xdr:row>338</xdr:row>
      <xdr:rowOff>233983</xdr:rowOff>
    </xdr:to>
    <xdr:pic>
      <xdr:nvPicPr>
        <xdr:cNvPr id="481" name="48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42759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338</xdr:row>
      <xdr:rowOff>8283</xdr:rowOff>
    </xdr:from>
    <xdr:to>
      <xdr:col>13</xdr:col>
      <xdr:colOff>265048</xdr:colOff>
      <xdr:row>338</xdr:row>
      <xdr:rowOff>226308</xdr:rowOff>
    </xdr:to>
    <xdr:pic>
      <xdr:nvPicPr>
        <xdr:cNvPr id="482" name="48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42842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338</xdr:row>
      <xdr:rowOff>8282</xdr:rowOff>
    </xdr:from>
    <xdr:to>
      <xdr:col>9</xdr:col>
      <xdr:colOff>293236</xdr:colOff>
      <xdr:row>338</xdr:row>
      <xdr:rowOff>231912</xdr:rowOff>
    </xdr:to>
    <xdr:pic>
      <xdr:nvPicPr>
        <xdr:cNvPr id="483" name="48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42842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338</xdr:row>
      <xdr:rowOff>16564</xdr:rowOff>
    </xdr:from>
    <xdr:to>
      <xdr:col>10</xdr:col>
      <xdr:colOff>281609</xdr:colOff>
      <xdr:row>338</xdr:row>
      <xdr:rowOff>234589</xdr:rowOff>
    </xdr:to>
    <xdr:pic>
      <xdr:nvPicPr>
        <xdr:cNvPr id="484" name="48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42925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338</xdr:row>
      <xdr:rowOff>0</xdr:rowOff>
    </xdr:from>
    <xdr:to>
      <xdr:col>14</xdr:col>
      <xdr:colOff>284952</xdr:colOff>
      <xdr:row>338</xdr:row>
      <xdr:rowOff>233983</xdr:rowOff>
    </xdr:to>
    <xdr:pic>
      <xdr:nvPicPr>
        <xdr:cNvPr id="485" name="48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42759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338</xdr:row>
      <xdr:rowOff>8283</xdr:rowOff>
    </xdr:from>
    <xdr:to>
      <xdr:col>13</xdr:col>
      <xdr:colOff>265048</xdr:colOff>
      <xdr:row>338</xdr:row>
      <xdr:rowOff>226308</xdr:rowOff>
    </xdr:to>
    <xdr:pic>
      <xdr:nvPicPr>
        <xdr:cNvPr id="486" name="48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42842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338</xdr:row>
      <xdr:rowOff>8282</xdr:rowOff>
    </xdr:from>
    <xdr:to>
      <xdr:col>9</xdr:col>
      <xdr:colOff>293236</xdr:colOff>
      <xdr:row>338</xdr:row>
      <xdr:rowOff>231912</xdr:rowOff>
    </xdr:to>
    <xdr:pic>
      <xdr:nvPicPr>
        <xdr:cNvPr id="487" name="48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42842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338</xdr:row>
      <xdr:rowOff>16564</xdr:rowOff>
    </xdr:from>
    <xdr:to>
      <xdr:col>10</xdr:col>
      <xdr:colOff>281609</xdr:colOff>
      <xdr:row>338</xdr:row>
      <xdr:rowOff>234589</xdr:rowOff>
    </xdr:to>
    <xdr:pic>
      <xdr:nvPicPr>
        <xdr:cNvPr id="488" name="48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42925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338</xdr:row>
      <xdr:rowOff>0</xdr:rowOff>
    </xdr:from>
    <xdr:to>
      <xdr:col>14</xdr:col>
      <xdr:colOff>284952</xdr:colOff>
      <xdr:row>338</xdr:row>
      <xdr:rowOff>233983</xdr:rowOff>
    </xdr:to>
    <xdr:pic>
      <xdr:nvPicPr>
        <xdr:cNvPr id="489" name="48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42759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338</xdr:row>
      <xdr:rowOff>8283</xdr:rowOff>
    </xdr:from>
    <xdr:to>
      <xdr:col>13</xdr:col>
      <xdr:colOff>265048</xdr:colOff>
      <xdr:row>338</xdr:row>
      <xdr:rowOff>226308</xdr:rowOff>
    </xdr:to>
    <xdr:pic>
      <xdr:nvPicPr>
        <xdr:cNvPr id="490" name="48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42842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338</xdr:row>
      <xdr:rowOff>8282</xdr:rowOff>
    </xdr:from>
    <xdr:to>
      <xdr:col>9</xdr:col>
      <xdr:colOff>293236</xdr:colOff>
      <xdr:row>338</xdr:row>
      <xdr:rowOff>231912</xdr:rowOff>
    </xdr:to>
    <xdr:pic>
      <xdr:nvPicPr>
        <xdr:cNvPr id="491" name="49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42842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338</xdr:row>
      <xdr:rowOff>16564</xdr:rowOff>
    </xdr:from>
    <xdr:to>
      <xdr:col>10</xdr:col>
      <xdr:colOff>281609</xdr:colOff>
      <xdr:row>338</xdr:row>
      <xdr:rowOff>234589</xdr:rowOff>
    </xdr:to>
    <xdr:pic>
      <xdr:nvPicPr>
        <xdr:cNvPr id="492" name="49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42925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338</xdr:row>
      <xdr:rowOff>0</xdr:rowOff>
    </xdr:from>
    <xdr:to>
      <xdr:col>14</xdr:col>
      <xdr:colOff>284952</xdr:colOff>
      <xdr:row>338</xdr:row>
      <xdr:rowOff>233983</xdr:rowOff>
    </xdr:to>
    <xdr:pic>
      <xdr:nvPicPr>
        <xdr:cNvPr id="493" name="49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42759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338</xdr:row>
      <xdr:rowOff>8283</xdr:rowOff>
    </xdr:from>
    <xdr:to>
      <xdr:col>13</xdr:col>
      <xdr:colOff>265048</xdr:colOff>
      <xdr:row>338</xdr:row>
      <xdr:rowOff>226308</xdr:rowOff>
    </xdr:to>
    <xdr:pic>
      <xdr:nvPicPr>
        <xdr:cNvPr id="494" name="49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42842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338</xdr:row>
      <xdr:rowOff>8282</xdr:rowOff>
    </xdr:from>
    <xdr:to>
      <xdr:col>9</xdr:col>
      <xdr:colOff>293236</xdr:colOff>
      <xdr:row>338</xdr:row>
      <xdr:rowOff>231912</xdr:rowOff>
    </xdr:to>
    <xdr:pic>
      <xdr:nvPicPr>
        <xdr:cNvPr id="495" name="49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74284232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338</xdr:row>
      <xdr:rowOff>16564</xdr:rowOff>
    </xdr:from>
    <xdr:to>
      <xdr:col>10</xdr:col>
      <xdr:colOff>281609</xdr:colOff>
      <xdr:row>338</xdr:row>
      <xdr:rowOff>234589</xdr:rowOff>
    </xdr:to>
    <xdr:pic>
      <xdr:nvPicPr>
        <xdr:cNvPr id="496" name="49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74292514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338</xdr:row>
      <xdr:rowOff>0</xdr:rowOff>
    </xdr:from>
    <xdr:to>
      <xdr:col>14</xdr:col>
      <xdr:colOff>284952</xdr:colOff>
      <xdr:row>338</xdr:row>
      <xdr:rowOff>233983</xdr:rowOff>
    </xdr:to>
    <xdr:pic>
      <xdr:nvPicPr>
        <xdr:cNvPr id="497" name="49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74275950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338</xdr:row>
      <xdr:rowOff>8283</xdr:rowOff>
    </xdr:from>
    <xdr:to>
      <xdr:col>13</xdr:col>
      <xdr:colOff>265048</xdr:colOff>
      <xdr:row>338</xdr:row>
      <xdr:rowOff>226308</xdr:rowOff>
    </xdr:to>
    <xdr:pic>
      <xdr:nvPicPr>
        <xdr:cNvPr id="498" name="49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74284233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366</xdr:row>
      <xdr:rowOff>8282</xdr:rowOff>
    </xdr:from>
    <xdr:to>
      <xdr:col>9</xdr:col>
      <xdr:colOff>293236</xdr:colOff>
      <xdr:row>366</xdr:row>
      <xdr:rowOff>231912</xdr:rowOff>
    </xdr:to>
    <xdr:pic>
      <xdr:nvPicPr>
        <xdr:cNvPr id="499" name="49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366</xdr:row>
      <xdr:rowOff>16564</xdr:rowOff>
    </xdr:from>
    <xdr:to>
      <xdr:col>10</xdr:col>
      <xdr:colOff>281609</xdr:colOff>
      <xdr:row>366</xdr:row>
      <xdr:rowOff>234589</xdr:rowOff>
    </xdr:to>
    <xdr:pic>
      <xdr:nvPicPr>
        <xdr:cNvPr id="500" name="49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366</xdr:row>
      <xdr:rowOff>0</xdr:rowOff>
    </xdr:from>
    <xdr:to>
      <xdr:col>14</xdr:col>
      <xdr:colOff>284952</xdr:colOff>
      <xdr:row>366</xdr:row>
      <xdr:rowOff>233983</xdr:rowOff>
    </xdr:to>
    <xdr:pic>
      <xdr:nvPicPr>
        <xdr:cNvPr id="501" name="50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366</xdr:row>
      <xdr:rowOff>8283</xdr:rowOff>
    </xdr:from>
    <xdr:to>
      <xdr:col>13</xdr:col>
      <xdr:colOff>265048</xdr:colOff>
      <xdr:row>366</xdr:row>
      <xdr:rowOff>226308</xdr:rowOff>
    </xdr:to>
    <xdr:pic>
      <xdr:nvPicPr>
        <xdr:cNvPr id="502" name="50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366</xdr:row>
      <xdr:rowOff>8282</xdr:rowOff>
    </xdr:from>
    <xdr:to>
      <xdr:col>9</xdr:col>
      <xdr:colOff>293236</xdr:colOff>
      <xdr:row>366</xdr:row>
      <xdr:rowOff>231912</xdr:rowOff>
    </xdr:to>
    <xdr:pic>
      <xdr:nvPicPr>
        <xdr:cNvPr id="503" name="50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366</xdr:row>
      <xdr:rowOff>16564</xdr:rowOff>
    </xdr:from>
    <xdr:to>
      <xdr:col>10</xdr:col>
      <xdr:colOff>281609</xdr:colOff>
      <xdr:row>366</xdr:row>
      <xdr:rowOff>234589</xdr:rowOff>
    </xdr:to>
    <xdr:pic>
      <xdr:nvPicPr>
        <xdr:cNvPr id="504" name="50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366</xdr:row>
      <xdr:rowOff>0</xdr:rowOff>
    </xdr:from>
    <xdr:to>
      <xdr:col>14</xdr:col>
      <xdr:colOff>284952</xdr:colOff>
      <xdr:row>366</xdr:row>
      <xdr:rowOff>233983</xdr:rowOff>
    </xdr:to>
    <xdr:pic>
      <xdr:nvPicPr>
        <xdr:cNvPr id="505" name="50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366</xdr:row>
      <xdr:rowOff>8283</xdr:rowOff>
    </xdr:from>
    <xdr:to>
      <xdr:col>13</xdr:col>
      <xdr:colOff>265048</xdr:colOff>
      <xdr:row>366</xdr:row>
      <xdr:rowOff>226308</xdr:rowOff>
    </xdr:to>
    <xdr:pic>
      <xdr:nvPicPr>
        <xdr:cNvPr id="506" name="50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366</xdr:row>
      <xdr:rowOff>8282</xdr:rowOff>
    </xdr:from>
    <xdr:to>
      <xdr:col>9</xdr:col>
      <xdr:colOff>293236</xdr:colOff>
      <xdr:row>366</xdr:row>
      <xdr:rowOff>231912</xdr:rowOff>
    </xdr:to>
    <xdr:pic>
      <xdr:nvPicPr>
        <xdr:cNvPr id="507" name="50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366</xdr:row>
      <xdr:rowOff>16564</xdr:rowOff>
    </xdr:from>
    <xdr:to>
      <xdr:col>10</xdr:col>
      <xdr:colOff>281609</xdr:colOff>
      <xdr:row>366</xdr:row>
      <xdr:rowOff>234589</xdr:rowOff>
    </xdr:to>
    <xdr:pic>
      <xdr:nvPicPr>
        <xdr:cNvPr id="508" name="50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366</xdr:row>
      <xdr:rowOff>0</xdr:rowOff>
    </xdr:from>
    <xdr:to>
      <xdr:col>14</xdr:col>
      <xdr:colOff>284952</xdr:colOff>
      <xdr:row>366</xdr:row>
      <xdr:rowOff>233983</xdr:rowOff>
    </xdr:to>
    <xdr:pic>
      <xdr:nvPicPr>
        <xdr:cNvPr id="509" name="50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366</xdr:row>
      <xdr:rowOff>8283</xdr:rowOff>
    </xdr:from>
    <xdr:to>
      <xdr:col>13</xdr:col>
      <xdr:colOff>265048</xdr:colOff>
      <xdr:row>366</xdr:row>
      <xdr:rowOff>226308</xdr:rowOff>
    </xdr:to>
    <xdr:pic>
      <xdr:nvPicPr>
        <xdr:cNvPr id="510" name="50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366</xdr:row>
      <xdr:rowOff>8282</xdr:rowOff>
    </xdr:from>
    <xdr:to>
      <xdr:col>9</xdr:col>
      <xdr:colOff>293236</xdr:colOff>
      <xdr:row>366</xdr:row>
      <xdr:rowOff>231912</xdr:rowOff>
    </xdr:to>
    <xdr:pic>
      <xdr:nvPicPr>
        <xdr:cNvPr id="511" name="51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366</xdr:row>
      <xdr:rowOff>16564</xdr:rowOff>
    </xdr:from>
    <xdr:to>
      <xdr:col>10</xdr:col>
      <xdr:colOff>281609</xdr:colOff>
      <xdr:row>366</xdr:row>
      <xdr:rowOff>234589</xdr:rowOff>
    </xdr:to>
    <xdr:pic>
      <xdr:nvPicPr>
        <xdr:cNvPr id="512" name="51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366</xdr:row>
      <xdr:rowOff>0</xdr:rowOff>
    </xdr:from>
    <xdr:to>
      <xdr:col>14</xdr:col>
      <xdr:colOff>284952</xdr:colOff>
      <xdr:row>366</xdr:row>
      <xdr:rowOff>233983</xdr:rowOff>
    </xdr:to>
    <xdr:pic>
      <xdr:nvPicPr>
        <xdr:cNvPr id="513" name="51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366</xdr:row>
      <xdr:rowOff>8283</xdr:rowOff>
    </xdr:from>
    <xdr:to>
      <xdr:col>13</xdr:col>
      <xdr:colOff>265048</xdr:colOff>
      <xdr:row>366</xdr:row>
      <xdr:rowOff>226308</xdr:rowOff>
    </xdr:to>
    <xdr:pic>
      <xdr:nvPicPr>
        <xdr:cNvPr id="514" name="51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366</xdr:row>
      <xdr:rowOff>8282</xdr:rowOff>
    </xdr:from>
    <xdr:to>
      <xdr:col>9</xdr:col>
      <xdr:colOff>293236</xdr:colOff>
      <xdr:row>366</xdr:row>
      <xdr:rowOff>231912</xdr:rowOff>
    </xdr:to>
    <xdr:pic>
      <xdr:nvPicPr>
        <xdr:cNvPr id="515" name="51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366</xdr:row>
      <xdr:rowOff>16564</xdr:rowOff>
    </xdr:from>
    <xdr:to>
      <xdr:col>10</xdr:col>
      <xdr:colOff>281609</xdr:colOff>
      <xdr:row>366</xdr:row>
      <xdr:rowOff>234589</xdr:rowOff>
    </xdr:to>
    <xdr:pic>
      <xdr:nvPicPr>
        <xdr:cNvPr id="516" name="51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366</xdr:row>
      <xdr:rowOff>0</xdr:rowOff>
    </xdr:from>
    <xdr:to>
      <xdr:col>14</xdr:col>
      <xdr:colOff>284952</xdr:colOff>
      <xdr:row>366</xdr:row>
      <xdr:rowOff>233983</xdr:rowOff>
    </xdr:to>
    <xdr:pic>
      <xdr:nvPicPr>
        <xdr:cNvPr id="517" name="51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366</xdr:row>
      <xdr:rowOff>8283</xdr:rowOff>
    </xdr:from>
    <xdr:to>
      <xdr:col>13</xdr:col>
      <xdr:colOff>265048</xdr:colOff>
      <xdr:row>366</xdr:row>
      <xdr:rowOff>226308</xdr:rowOff>
    </xdr:to>
    <xdr:pic>
      <xdr:nvPicPr>
        <xdr:cNvPr id="518" name="51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366</xdr:row>
      <xdr:rowOff>8282</xdr:rowOff>
    </xdr:from>
    <xdr:to>
      <xdr:col>9</xdr:col>
      <xdr:colOff>293236</xdr:colOff>
      <xdr:row>366</xdr:row>
      <xdr:rowOff>231912</xdr:rowOff>
    </xdr:to>
    <xdr:pic>
      <xdr:nvPicPr>
        <xdr:cNvPr id="519" name="51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366</xdr:row>
      <xdr:rowOff>16564</xdr:rowOff>
    </xdr:from>
    <xdr:to>
      <xdr:col>10</xdr:col>
      <xdr:colOff>281609</xdr:colOff>
      <xdr:row>366</xdr:row>
      <xdr:rowOff>234589</xdr:rowOff>
    </xdr:to>
    <xdr:pic>
      <xdr:nvPicPr>
        <xdr:cNvPr id="520" name="51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366</xdr:row>
      <xdr:rowOff>0</xdr:rowOff>
    </xdr:from>
    <xdr:to>
      <xdr:col>14</xdr:col>
      <xdr:colOff>284952</xdr:colOff>
      <xdr:row>366</xdr:row>
      <xdr:rowOff>233983</xdr:rowOff>
    </xdr:to>
    <xdr:pic>
      <xdr:nvPicPr>
        <xdr:cNvPr id="521" name="52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366</xdr:row>
      <xdr:rowOff>8283</xdr:rowOff>
    </xdr:from>
    <xdr:to>
      <xdr:col>13</xdr:col>
      <xdr:colOff>265048</xdr:colOff>
      <xdr:row>366</xdr:row>
      <xdr:rowOff>226308</xdr:rowOff>
    </xdr:to>
    <xdr:pic>
      <xdr:nvPicPr>
        <xdr:cNvPr id="522" name="52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366</xdr:row>
      <xdr:rowOff>8282</xdr:rowOff>
    </xdr:from>
    <xdr:to>
      <xdr:col>9</xdr:col>
      <xdr:colOff>293236</xdr:colOff>
      <xdr:row>366</xdr:row>
      <xdr:rowOff>231912</xdr:rowOff>
    </xdr:to>
    <xdr:pic>
      <xdr:nvPicPr>
        <xdr:cNvPr id="523" name="52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366</xdr:row>
      <xdr:rowOff>16564</xdr:rowOff>
    </xdr:from>
    <xdr:to>
      <xdr:col>10</xdr:col>
      <xdr:colOff>281609</xdr:colOff>
      <xdr:row>366</xdr:row>
      <xdr:rowOff>234589</xdr:rowOff>
    </xdr:to>
    <xdr:pic>
      <xdr:nvPicPr>
        <xdr:cNvPr id="524" name="52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366</xdr:row>
      <xdr:rowOff>0</xdr:rowOff>
    </xdr:from>
    <xdr:to>
      <xdr:col>14</xdr:col>
      <xdr:colOff>284952</xdr:colOff>
      <xdr:row>366</xdr:row>
      <xdr:rowOff>233983</xdr:rowOff>
    </xdr:to>
    <xdr:pic>
      <xdr:nvPicPr>
        <xdr:cNvPr id="525" name="52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366</xdr:row>
      <xdr:rowOff>8283</xdr:rowOff>
    </xdr:from>
    <xdr:to>
      <xdr:col>13</xdr:col>
      <xdr:colOff>265048</xdr:colOff>
      <xdr:row>366</xdr:row>
      <xdr:rowOff>226308</xdr:rowOff>
    </xdr:to>
    <xdr:pic>
      <xdr:nvPicPr>
        <xdr:cNvPr id="526" name="52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366</xdr:row>
      <xdr:rowOff>8282</xdr:rowOff>
    </xdr:from>
    <xdr:to>
      <xdr:col>9</xdr:col>
      <xdr:colOff>293236</xdr:colOff>
      <xdr:row>366</xdr:row>
      <xdr:rowOff>231912</xdr:rowOff>
    </xdr:to>
    <xdr:pic>
      <xdr:nvPicPr>
        <xdr:cNvPr id="527" name="52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366</xdr:row>
      <xdr:rowOff>16564</xdr:rowOff>
    </xdr:from>
    <xdr:to>
      <xdr:col>10</xdr:col>
      <xdr:colOff>281609</xdr:colOff>
      <xdr:row>366</xdr:row>
      <xdr:rowOff>234589</xdr:rowOff>
    </xdr:to>
    <xdr:pic>
      <xdr:nvPicPr>
        <xdr:cNvPr id="528" name="52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366</xdr:row>
      <xdr:rowOff>0</xdr:rowOff>
    </xdr:from>
    <xdr:to>
      <xdr:col>14</xdr:col>
      <xdr:colOff>284952</xdr:colOff>
      <xdr:row>366</xdr:row>
      <xdr:rowOff>233983</xdr:rowOff>
    </xdr:to>
    <xdr:pic>
      <xdr:nvPicPr>
        <xdr:cNvPr id="529" name="52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366</xdr:row>
      <xdr:rowOff>8283</xdr:rowOff>
    </xdr:from>
    <xdr:to>
      <xdr:col>13</xdr:col>
      <xdr:colOff>265048</xdr:colOff>
      <xdr:row>366</xdr:row>
      <xdr:rowOff>226308</xdr:rowOff>
    </xdr:to>
    <xdr:pic>
      <xdr:nvPicPr>
        <xdr:cNvPr id="530" name="52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366</xdr:row>
      <xdr:rowOff>8282</xdr:rowOff>
    </xdr:from>
    <xdr:to>
      <xdr:col>9</xdr:col>
      <xdr:colOff>293236</xdr:colOff>
      <xdr:row>366</xdr:row>
      <xdr:rowOff>231912</xdr:rowOff>
    </xdr:to>
    <xdr:pic>
      <xdr:nvPicPr>
        <xdr:cNvPr id="531" name="53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366</xdr:row>
      <xdr:rowOff>16564</xdr:rowOff>
    </xdr:from>
    <xdr:to>
      <xdr:col>10</xdr:col>
      <xdr:colOff>281609</xdr:colOff>
      <xdr:row>366</xdr:row>
      <xdr:rowOff>234589</xdr:rowOff>
    </xdr:to>
    <xdr:pic>
      <xdr:nvPicPr>
        <xdr:cNvPr id="532" name="53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366</xdr:row>
      <xdr:rowOff>0</xdr:rowOff>
    </xdr:from>
    <xdr:to>
      <xdr:col>14</xdr:col>
      <xdr:colOff>284952</xdr:colOff>
      <xdr:row>366</xdr:row>
      <xdr:rowOff>233983</xdr:rowOff>
    </xdr:to>
    <xdr:pic>
      <xdr:nvPicPr>
        <xdr:cNvPr id="533" name="53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366</xdr:row>
      <xdr:rowOff>8283</xdr:rowOff>
    </xdr:from>
    <xdr:to>
      <xdr:col>13</xdr:col>
      <xdr:colOff>265048</xdr:colOff>
      <xdr:row>366</xdr:row>
      <xdr:rowOff>226308</xdr:rowOff>
    </xdr:to>
    <xdr:pic>
      <xdr:nvPicPr>
        <xdr:cNvPr id="534" name="53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366</xdr:row>
      <xdr:rowOff>8282</xdr:rowOff>
    </xdr:from>
    <xdr:to>
      <xdr:col>9</xdr:col>
      <xdr:colOff>293236</xdr:colOff>
      <xdr:row>366</xdr:row>
      <xdr:rowOff>231912</xdr:rowOff>
    </xdr:to>
    <xdr:pic>
      <xdr:nvPicPr>
        <xdr:cNvPr id="535" name="53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366</xdr:row>
      <xdr:rowOff>16564</xdr:rowOff>
    </xdr:from>
    <xdr:to>
      <xdr:col>10</xdr:col>
      <xdr:colOff>281609</xdr:colOff>
      <xdr:row>366</xdr:row>
      <xdr:rowOff>234589</xdr:rowOff>
    </xdr:to>
    <xdr:pic>
      <xdr:nvPicPr>
        <xdr:cNvPr id="536" name="53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366</xdr:row>
      <xdr:rowOff>0</xdr:rowOff>
    </xdr:from>
    <xdr:to>
      <xdr:col>14</xdr:col>
      <xdr:colOff>284952</xdr:colOff>
      <xdr:row>366</xdr:row>
      <xdr:rowOff>233983</xdr:rowOff>
    </xdr:to>
    <xdr:pic>
      <xdr:nvPicPr>
        <xdr:cNvPr id="537" name="53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366</xdr:row>
      <xdr:rowOff>8283</xdr:rowOff>
    </xdr:from>
    <xdr:to>
      <xdr:col>13</xdr:col>
      <xdr:colOff>265048</xdr:colOff>
      <xdr:row>366</xdr:row>
      <xdr:rowOff>226308</xdr:rowOff>
    </xdr:to>
    <xdr:pic>
      <xdr:nvPicPr>
        <xdr:cNvPr id="538" name="53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366</xdr:row>
      <xdr:rowOff>8282</xdr:rowOff>
    </xdr:from>
    <xdr:to>
      <xdr:col>9</xdr:col>
      <xdr:colOff>293236</xdr:colOff>
      <xdr:row>366</xdr:row>
      <xdr:rowOff>231912</xdr:rowOff>
    </xdr:to>
    <xdr:pic>
      <xdr:nvPicPr>
        <xdr:cNvPr id="539" name="53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366</xdr:row>
      <xdr:rowOff>16564</xdr:rowOff>
    </xdr:from>
    <xdr:to>
      <xdr:col>10</xdr:col>
      <xdr:colOff>281609</xdr:colOff>
      <xdr:row>366</xdr:row>
      <xdr:rowOff>234589</xdr:rowOff>
    </xdr:to>
    <xdr:pic>
      <xdr:nvPicPr>
        <xdr:cNvPr id="540" name="53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366</xdr:row>
      <xdr:rowOff>0</xdr:rowOff>
    </xdr:from>
    <xdr:to>
      <xdr:col>14</xdr:col>
      <xdr:colOff>284952</xdr:colOff>
      <xdr:row>366</xdr:row>
      <xdr:rowOff>233983</xdr:rowOff>
    </xdr:to>
    <xdr:pic>
      <xdr:nvPicPr>
        <xdr:cNvPr id="541" name="54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366</xdr:row>
      <xdr:rowOff>8283</xdr:rowOff>
    </xdr:from>
    <xdr:to>
      <xdr:col>13</xdr:col>
      <xdr:colOff>265048</xdr:colOff>
      <xdr:row>366</xdr:row>
      <xdr:rowOff>226308</xdr:rowOff>
    </xdr:to>
    <xdr:pic>
      <xdr:nvPicPr>
        <xdr:cNvPr id="542" name="54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366</xdr:row>
      <xdr:rowOff>8282</xdr:rowOff>
    </xdr:from>
    <xdr:to>
      <xdr:col>9</xdr:col>
      <xdr:colOff>293236</xdr:colOff>
      <xdr:row>366</xdr:row>
      <xdr:rowOff>231912</xdr:rowOff>
    </xdr:to>
    <xdr:pic>
      <xdr:nvPicPr>
        <xdr:cNvPr id="543" name="54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366</xdr:row>
      <xdr:rowOff>16564</xdr:rowOff>
    </xdr:from>
    <xdr:to>
      <xdr:col>10</xdr:col>
      <xdr:colOff>281609</xdr:colOff>
      <xdr:row>366</xdr:row>
      <xdr:rowOff>234589</xdr:rowOff>
    </xdr:to>
    <xdr:pic>
      <xdr:nvPicPr>
        <xdr:cNvPr id="544" name="54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366</xdr:row>
      <xdr:rowOff>0</xdr:rowOff>
    </xdr:from>
    <xdr:to>
      <xdr:col>14</xdr:col>
      <xdr:colOff>284952</xdr:colOff>
      <xdr:row>366</xdr:row>
      <xdr:rowOff>233983</xdr:rowOff>
    </xdr:to>
    <xdr:pic>
      <xdr:nvPicPr>
        <xdr:cNvPr id="545" name="54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366</xdr:row>
      <xdr:rowOff>8283</xdr:rowOff>
    </xdr:from>
    <xdr:to>
      <xdr:col>13</xdr:col>
      <xdr:colOff>265048</xdr:colOff>
      <xdr:row>366</xdr:row>
      <xdr:rowOff>226308</xdr:rowOff>
    </xdr:to>
    <xdr:pic>
      <xdr:nvPicPr>
        <xdr:cNvPr id="546" name="54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366</xdr:row>
      <xdr:rowOff>8282</xdr:rowOff>
    </xdr:from>
    <xdr:to>
      <xdr:col>9</xdr:col>
      <xdr:colOff>293236</xdr:colOff>
      <xdr:row>366</xdr:row>
      <xdr:rowOff>231912</xdr:rowOff>
    </xdr:to>
    <xdr:pic>
      <xdr:nvPicPr>
        <xdr:cNvPr id="547" name="54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366</xdr:row>
      <xdr:rowOff>16564</xdr:rowOff>
    </xdr:from>
    <xdr:to>
      <xdr:col>10</xdr:col>
      <xdr:colOff>281609</xdr:colOff>
      <xdr:row>366</xdr:row>
      <xdr:rowOff>234589</xdr:rowOff>
    </xdr:to>
    <xdr:pic>
      <xdr:nvPicPr>
        <xdr:cNvPr id="548" name="54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366</xdr:row>
      <xdr:rowOff>0</xdr:rowOff>
    </xdr:from>
    <xdr:to>
      <xdr:col>14</xdr:col>
      <xdr:colOff>284952</xdr:colOff>
      <xdr:row>366</xdr:row>
      <xdr:rowOff>233983</xdr:rowOff>
    </xdr:to>
    <xdr:pic>
      <xdr:nvPicPr>
        <xdr:cNvPr id="549" name="54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366</xdr:row>
      <xdr:rowOff>8283</xdr:rowOff>
    </xdr:from>
    <xdr:to>
      <xdr:col>13</xdr:col>
      <xdr:colOff>265048</xdr:colOff>
      <xdr:row>366</xdr:row>
      <xdr:rowOff>226308</xdr:rowOff>
    </xdr:to>
    <xdr:pic>
      <xdr:nvPicPr>
        <xdr:cNvPr id="550" name="54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394</xdr:row>
      <xdr:rowOff>8282</xdr:rowOff>
    </xdr:from>
    <xdr:to>
      <xdr:col>9</xdr:col>
      <xdr:colOff>293236</xdr:colOff>
      <xdr:row>394</xdr:row>
      <xdr:rowOff>231912</xdr:rowOff>
    </xdr:to>
    <xdr:pic>
      <xdr:nvPicPr>
        <xdr:cNvPr id="551" name="55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394</xdr:row>
      <xdr:rowOff>16564</xdr:rowOff>
    </xdr:from>
    <xdr:to>
      <xdr:col>10</xdr:col>
      <xdr:colOff>281609</xdr:colOff>
      <xdr:row>394</xdr:row>
      <xdr:rowOff>234589</xdr:rowOff>
    </xdr:to>
    <xdr:pic>
      <xdr:nvPicPr>
        <xdr:cNvPr id="552" name="55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394</xdr:row>
      <xdr:rowOff>0</xdr:rowOff>
    </xdr:from>
    <xdr:to>
      <xdr:col>14</xdr:col>
      <xdr:colOff>284952</xdr:colOff>
      <xdr:row>394</xdr:row>
      <xdr:rowOff>233983</xdr:rowOff>
    </xdr:to>
    <xdr:pic>
      <xdr:nvPicPr>
        <xdr:cNvPr id="553" name="55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394</xdr:row>
      <xdr:rowOff>8283</xdr:rowOff>
    </xdr:from>
    <xdr:to>
      <xdr:col>13</xdr:col>
      <xdr:colOff>265048</xdr:colOff>
      <xdr:row>394</xdr:row>
      <xdr:rowOff>226308</xdr:rowOff>
    </xdr:to>
    <xdr:pic>
      <xdr:nvPicPr>
        <xdr:cNvPr id="554" name="55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394</xdr:row>
      <xdr:rowOff>8282</xdr:rowOff>
    </xdr:from>
    <xdr:to>
      <xdr:col>9</xdr:col>
      <xdr:colOff>293236</xdr:colOff>
      <xdr:row>394</xdr:row>
      <xdr:rowOff>231912</xdr:rowOff>
    </xdr:to>
    <xdr:pic>
      <xdr:nvPicPr>
        <xdr:cNvPr id="555" name="55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394</xdr:row>
      <xdr:rowOff>16564</xdr:rowOff>
    </xdr:from>
    <xdr:to>
      <xdr:col>10</xdr:col>
      <xdr:colOff>281609</xdr:colOff>
      <xdr:row>394</xdr:row>
      <xdr:rowOff>234589</xdr:rowOff>
    </xdr:to>
    <xdr:pic>
      <xdr:nvPicPr>
        <xdr:cNvPr id="556" name="55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394</xdr:row>
      <xdr:rowOff>0</xdr:rowOff>
    </xdr:from>
    <xdr:to>
      <xdr:col>14</xdr:col>
      <xdr:colOff>284952</xdr:colOff>
      <xdr:row>394</xdr:row>
      <xdr:rowOff>233983</xdr:rowOff>
    </xdr:to>
    <xdr:pic>
      <xdr:nvPicPr>
        <xdr:cNvPr id="557" name="55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394</xdr:row>
      <xdr:rowOff>8283</xdr:rowOff>
    </xdr:from>
    <xdr:to>
      <xdr:col>13</xdr:col>
      <xdr:colOff>265048</xdr:colOff>
      <xdr:row>394</xdr:row>
      <xdr:rowOff>226308</xdr:rowOff>
    </xdr:to>
    <xdr:pic>
      <xdr:nvPicPr>
        <xdr:cNvPr id="558" name="55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394</xdr:row>
      <xdr:rowOff>8282</xdr:rowOff>
    </xdr:from>
    <xdr:to>
      <xdr:col>9</xdr:col>
      <xdr:colOff>293236</xdr:colOff>
      <xdr:row>394</xdr:row>
      <xdr:rowOff>231912</xdr:rowOff>
    </xdr:to>
    <xdr:pic>
      <xdr:nvPicPr>
        <xdr:cNvPr id="559" name="55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394</xdr:row>
      <xdr:rowOff>16564</xdr:rowOff>
    </xdr:from>
    <xdr:to>
      <xdr:col>10</xdr:col>
      <xdr:colOff>281609</xdr:colOff>
      <xdr:row>394</xdr:row>
      <xdr:rowOff>234589</xdr:rowOff>
    </xdr:to>
    <xdr:pic>
      <xdr:nvPicPr>
        <xdr:cNvPr id="560" name="55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394</xdr:row>
      <xdr:rowOff>0</xdr:rowOff>
    </xdr:from>
    <xdr:to>
      <xdr:col>14</xdr:col>
      <xdr:colOff>284952</xdr:colOff>
      <xdr:row>394</xdr:row>
      <xdr:rowOff>233983</xdr:rowOff>
    </xdr:to>
    <xdr:pic>
      <xdr:nvPicPr>
        <xdr:cNvPr id="561" name="56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394</xdr:row>
      <xdr:rowOff>8283</xdr:rowOff>
    </xdr:from>
    <xdr:to>
      <xdr:col>13</xdr:col>
      <xdr:colOff>265048</xdr:colOff>
      <xdr:row>394</xdr:row>
      <xdr:rowOff>226308</xdr:rowOff>
    </xdr:to>
    <xdr:pic>
      <xdr:nvPicPr>
        <xdr:cNvPr id="562" name="56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394</xdr:row>
      <xdr:rowOff>8282</xdr:rowOff>
    </xdr:from>
    <xdr:to>
      <xdr:col>9</xdr:col>
      <xdr:colOff>293236</xdr:colOff>
      <xdr:row>394</xdr:row>
      <xdr:rowOff>231912</xdr:rowOff>
    </xdr:to>
    <xdr:pic>
      <xdr:nvPicPr>
        <xdr:cNvPr id="563" name="56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394</xdr:row>
      <xdr:rowOff>16564</xdr:rowOff>
    </xdr:from>
    <xdr:to>
      <xdr:col>10</xdr:col>
      <xdr:colOff>281609</xdr:colOff>
      <xdr:row>394</xdr:row>
      <xdr:rowOff>234589</xdr:rowOff>
    </xdr:to>
    <xdr:pic>
      <xdr:nvPicPr>
        <xdr:cNvPr id="564" name="56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394</xdr:row>
      <xdr:rowOff>0</xdr:rowOff>
    </xdr:from>
    <xdr:to>
      <xdr:col>14</xdr:col>
      <xdr:colOff>284952</xdr:colOff>
      <xdr:row>394</xdr:row>
      <xdr:rowOff>233983</xdr:rowOff>
    </xdr:to>
    <xdr:pic>
      <xdr:nvPicPr>
        <xdr:cNvPr id="565" name="56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394</xdr:row>
      <xdr:rowOff>8283</xdr:rowOff>
    </xdr:from>
    <xdr:to>
      <xdr:col>13</xdr:col>
      <xdr:colOff>265048</xdr:colOff>
      <xdr:row>394</xdr:row>
      <xdr:rowOff>226308</xdr:rowOff>
    </xdr:to>
    <xdr:pic>
      <xdr:nvPicPr>
        <xdr:cNvPr id="566" name="56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394</xdr:row>
      <xdr:rowOff>8282</xdr:rowOff>
    </xdr:from>
    <xdr:to>
      <xdr:col>9</xdr:col>
      <xdr:colOff>293236</xdr:colOff>
      <xdr:row>394</xdr:row>
      <xdr:rowOff>231912</xdr:rowOff>
    </xdr:to>
    <xdr:pic>
      <xdr:nvPicPr>
        <xdr:cNvPr id="567" name="56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394</xdr:row>
      <xdr:rowOff>16564</xdr:rowOff>
    </xdr:from>
    <xdr:to>
      <xdr:col>10</xdr:col>
      <xdr:colOff>281609</xdr:colOff>
      <xdr:row>394</xdr:row>
      <xdr:rowOff>234589</xdr:rowOff>
    </xdr:to>
    <xdr:pic>
      <xdr:nvPicPr>
        <xdr:cNvPr id="568" name="56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394</xdr:row>
      <xdr:rowOff>0</xdr:rowOff>
    </xdr:from>
    <xdr:to>
      <xdr:col>14</xdr:col>
      <xdr:colOff>284952</xdr:colOff>
      <xdr:row>394</xdr:row>
      <xdr:rowOff>233983</xdr:rowOff>
    </xdr:to>
    <xdr:pic>
      <xdr:nvPicPr>
        <xdr:cNvPr id="569" name="56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394</xdr:row>
      <xdr:rowOff>8283</xdr:rowOff>
    </xdr:from>
    <xdr:to>
      <xdr:col>13</xdr:col>
      <xdr:colOff>265048</xdr:colOff>
      <xdr:row>394</xdr:row>
      <xdr:rowOff>226308</xdr:rowOff>
    </xdr:to>
    <xdr:pic>
      <xdr:nvPicPr>
        <xdr:cNvPr id="570" name="56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394</xdr:row>
      <xdr:rowOff>8282</xdr:rowOff>
    </xdr:from>
    <xdr:to>
      <xdr:col>9</xdr:col>
      <xdr:colOff>293236</xdr:colOff>
      <xdr:row>394</xdr:row>
      <xdr:rowOff>231912</xdr:rowOff>
    </xdr:to>
    <xdr:pic>
      <xdr:nvPicPr>
        <xdr:cNvPr id="571" name="57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394</xdr:row>
      <xdr:rowOff>16564</xdr:rowOff>
    </xdr:from>
    <xdr:to>
      <xdr:col>10</xdr:col>
      <xdr:colOff>281609</xdr:colOff>
      <xdr:row>394</xdr:row>
      <xdr:rowOff>234589</xdr:rowOff>
    </xdr:to>
    <xdr:pic>
      <xdr:nvPicPr>
        <xdr:cNvPr id="572" name="57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394</xdr:row>
      <xdr:rowOff>0</xdr:rowOff>
    </xdr:from>
    <xdr:to>
      <xdr:col>14</xdr:col>
      <xdr:colOff>284952</xdr:colOff>
      <xdr:row>394</xdr:row>
      <xdr:rowOff>233983</xdr:rowOff>
    </xdr:to>
    <xdr:pic>
      <xdr:nvPicPr>
        <xdr:cNvPr id="573" name="57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394</xdr:row>
      <xdr:rowOff>8283</xdr:rowOff>
    </xdr:from>
    <xdr:to>
      <xdr:col>13</xdr:col>
      <xdr:colOff>265048</xdr:colOff>
      <xdr:row>394</xdr:row>
      <xdr:rowOff>226308</xdr:rowOff>
    </xdr:to>
    <xdr:pic>
      <xdr:nvPicPr>
        <xdr:cNvPr id="574" name="57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394</xdr:row>
      <xdr:rowOff>8282</xdr:rowOff>
    </xdr:from>
    <xdr:to>
      <xdr:col>9</xdr:col>
      <xdr:colOff>293236</xdr:colOff>
      <xdr:row>394</xdr:row>
      <xdr:rowOff>231912</xdr:rowOff>
    </xdr:to>
    <xdr:pic>
      <xdr:nvPicPr>
        <xdr:cNvPr id="575" name="57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394</xdr:row>
      <xdr:rowOff>16564</xdr:rowOff>
    </xdr:from>
    <xdr:to>
      <xdr:col>10</xdr:col>
      <xdr:colOff>281609</xdr:colOff>
      <xdr:row>394</xdr:row>
      <xdr:rowOff>234589</xdr:rowOff>
    </xdr:to>
    <xdr:pic>
      <xdr:nvPicPr>
        <xdr:cNvPr id="576" name="57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394</xdr:row>
      <xdr:rowOff>0</xdr:rowOff>
    </xdr:from>
    <xdr:to>
      <xdr:col>14</xdr:col>
      <xdr:colOff>284952</xdr:colOff>
      <xdr:row>394</xdr:row>
      <xdr:rowOff>233983</xdr:rowOff>
    </xdr:to>
    <xdr:pic>
      <xdr:nvPicPr>
        <xdr:cNvPr id="577" name="57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394</xdr:row>
      <xdr:rowOff>8283</xdr:rowOff>
    </xdr:from>
    <xdr:to>
      <xdr:col>13</xdr:col>
      <xdr:colOff>265048</xdr:colOff>
      <xdr:row>394</xdr:row>
      <xdr:rowOff>226308</xdr:rowOff>
    </xdr:to>
    <xdr:pic>
      <xdr:nvPicPr>
        <xdr:cNvPr id="578" name="57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394</xdr:row>
      <xdr:rowOff>8282</xdr:rowOff>
    </xdr:from>
    <xdr:to>
      <xdr:col>9</xdr:col>
      <xdr:colOff>293236</xdr:colOff>
      <xdr:row>394</xdr:row>
      <xdr:rowOff>231912</xdr:rowOff>
    </xdr:to>
    <xdr:pic>
      <xdr:nvPicPr>
        <xdr:cNvPr id="579" name="57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394</xdr:row>
      <xdr:rowOff>16564</xdr:rowOff>
    </xdr:from>
    <xdr:to>
      <xdr:col>10</xdr:col>
      <xdr:colOff>281609</xdr:colOff>
      <xdr:row>394</xdr:row>
      <xdr:rowOff>234589</xdr:rowOff>
    </xdr:to>
    <xdr:pic>
      <xdr:nvPicPr>
        <xdr:cNvPr id="580" name="57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394</xdr:row>
      <xdr:rowOff>0</xdr:rowOff>
    </xdr:from>
    <xdr:to>
      <xdr:col>14</xdr:col>
      <xdr:colOff>284952</xdr:colOff>
      <xdr:row>394</xdr:row>
      <xdr:rowOff>233983</xdr:rowOff>
    </xdr:to>
    <xdr:pic>
      <xdr:nvPicPr>
        <xdr:cNvPr id="581" name="58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394</xdr:row>
      <xdr:rowOff>8283</xdr:rowOff>
    </xdr:from>
    <xdr:to>
      <xdr:col>13</xdr:col>
      <xdr:colOff>265048</xdr:colOff>
      <xdr:row>394</xdr:row>
      <xdr:rowOff>226308</xdr:rowOff>
    </xdr:to>
    <xdr:pic>
      <xdr:nvPicPr>
        <xdr:cNvPr id="582" name="58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394</xdr:row>
      <xdr:rowOff>8282</xdr:rowOff>
    </xdr:from>
    <xdr:to>
      <xdr:col>9</xdr:col>
      <xdr:colOff>293236</xdr:colOff>
      <xdr:row>394</xdr:row>
      <xdr:rowOff>231912</xdr:rowOff>
    </xdr:to>
    <xdr:pic>
      <xdr:nvPicPr>
        <xdr:cNvPr id="583" name="58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394</xdr:row>
      <xdr:rowOff>16564</xdr:rowOff>
    </xdr:from>
    <xdr:to>
      <xdr:col>10</xdr:col>
      <xdr:colOff>281609</xdr:colOff>
      <xdr:row>394</xdr:row>
      <xdr:rowOff>234589</xdr:rowOff>
    </xdr:to>
    <xdr:pic>
      <xdr:nvPicPr>
        <xdr:cNvPr id="584" name="58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394</xdr:row>
      <xdr:rowOff>0</xdr:rowOff>
    </xdr:from>
    <xdr:to>
      <xdr:col>14</xdr:col>
      <xdr:colOff>284952</xdr:colOff>
      <xdr:row>394</xdr:row>
      <xdr:rowOff>233983</xdr:rowOff>
    </xdr:to>
    <xdr:pic>
      <xdr:nvPicPr>
        <xdr:cNvPr id="585" name="58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394</xdr:row>
      <xdr:rowOff>8283</xdr:rowOff>
    </xdr:from>
    <xdr:to>
      <xdr:col>13</xdr:col>
      <xdr:colOff>265048</xdr:colOff>
      <xdr:row>394</xdr:row>
      <xdr:rowOff>226308</xdr:rowOff>
    </xdr:to>
    <xdr:pic>
      <xdr:nvPicPr>
        <xdr:cNvPr id="586" name="58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394</xdr:row>
      <xdr:rowOff>8282</xdr:rowOff>
    </xdr:from>
    <xdr:to>
      <xdr:col>9</xdr:col>
      <xdr:colOff>293236</xdr:colOff>
      <xdr:row>394</xdr:row>
      <xdr:rowOff>231912</xdr:rowOff>
    </xdr:to>
    <xdr:pic>
      <xdr:nvPicPr>
        <xdr:cNvPr id="587" name="58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394</xdr:row>
      <xdr:rowOff>16564</xdr:rowOff>
    </xdr:from>
    <xdr:to>
      <xdr:col>10</xdr:col>
      <xdr:colOff>281609</xdr:colOff>
      <xdr:row>394</xdr:row>
      <xdr:rowOff>234589</xdr:rowOff>
    </xdr:to>
    <xdr:pic>
      <xdr:nvPicPr>
        <xdr:cNvPr id="588" name="58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394</xdr:row>
      <xdr:rowOff>0</xdr:rowOff>
    </xdr:from>
    <xdr:to>
      <xdr:col>14</xdr:col>
      <xdr:colOff>284952</xdr:colOff>
      <xdr:row>394</xdr:row>
      <xdr:rowOff>233983</xdr:rowOff>
    </xdr:to>
    <xdr:pic>
      <xdr:nvPicPr>
        <xdr:cNvPr id="589" name="58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394</xdr:row>
      <xdr:rowOff>8283</xdr:rowOff>
    </xdr:from>
    <xdr:to>
      <xdr:col>13</xdr:col>
      <xdr:colOff>265048</xdr:colOff>
      <xdr:row>394</xdr:row>
      <xdr:rowOff>226308</xdr:rowOff>
    </xdr:to>
    <xdr:pic>
      <xdr:nvPicPr>
        <xdr:cNvPr id="590" name="58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394</xdr:row>
      <xdr:rowOff>8282</xdr:rowOff>
    </xdr:from>
    <xdr:to>
      <xdr:col>9</xdr:col>
      <xdr:colOff>293236</xdr:colOff>
      <xdr:row>394</xdr:row>
      <xdr:rowOff>231912</xdr:rowOff>
    </xdr:to>
    <xdr:pic>
      <xdr:nvPicPr>
        <xdr:cNvPr id="591" name="59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394</xdr:row>
      <xdr:rowOff>16564</xdr:rowOff>
    </xdr:from>
    <xdr:to>
      <xdr:col>10</xdr:col>
      <xdr:colOff>281609</xdr:colOff>
      <xdr:row>394</xdr:row>
      <xdr:rowOff>234589</xdr:rowOff>
    </xdr:to>
    <xdr:pic>
      <xdr:nvPicPr>
        <xdr:cNvPr id="592" name="59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394</xdr:row>
      <xdr:rowOff>0</xdr:rowOff>
    </xdr:from>
    <xdr:to>
      <xdr:col>14</xdr:col>
      <xdr:colOff>284952</xdr:colOff>
      <xdr:row>394</xdr:row>
      <xdr:rowOff>233983</xdr:rowOff>
    </xdr:to>
    <xdr:pic>
      <xdr:nvPicPr>
        <xdr:cNvPr id="593" name="59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394</xdr:row>
      <xdr:rowOff>8283</xdr:rowOff>
    </xdr:from>
    <xdr:to>
      <xdr:col>13</xdr:col>
      <xdr:colOff>265048</xdr:colOff>
      <xdr:row>394</xdr:row>
      <xdr:rowOff>226308</xdr:rowOff>
    </xdr:to>
    <xdr:pic>
      <xdr:nvPicPr>
        <xdr:cNvPr id="594" name="59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394</xdr:row>
      <xdr:rowOff>8282</xdr:rowOff>
    </xdr:from>
    <xdr:to>
      <xdr:col>9</xdr:col>
      <xdr:colOff>293236</xdr:colOff>
      <xdr:row>394</xdr:row>
      <xdr:rowOff>231912</xdr:rowOff>
    </xdr:to>
    <xdr:pic>
      <xdr:nvPicPr>
        <xdr:cNvPr id="595" name="59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394</xdr:row>
      <xdr:rowOff>16564</xdr:rowOff>
    </xdr:from>
    <xdr:to>
      <xdr:col>10</xdr:col>
      <xdr:colOff>281609</xdr:colOff>
      <xdr:row>394</xdr:row>
      <xdr:rowOff>234589</xdr:rowOff>
    </xdr:to>
    <xdr:pic>
      <xdr:nvPicPr>
        <xdr:cNvPr id="596" name="59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394</xdr:row>
      <xdr:rowOff>0</xdr:rowOff>
    </xdr:from>
    <xdr:to>
      <xdr:col>14</xdr:col>
      <xdr:colOff>284952</xdr:colOff>
      <xdr:row>394</xdr:row>
      <xdr:rowOff>233983</xdr:rowOff>
    </xdr:to>
    <xdr:pic>
      <xdr:nvPicPr>
        <xdr:cNvPr id="597" name="59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394</xdr:row>
      <xdr:rowOff>8283</xdr:rowOff>
    </xdr:from>
    <xdr:to>
      <xdr:col>13</xdr:col>
      <xdr:colOff>265048</xdr:colOff>
      <xdr:row>394</xdr:row>
      <xdr:rowOff>226308</xdr:rowOff>
    </xdr:to>
    <xdr:pic>
      <xdr:nvPicPr>
        <xdr:cNvPr id="598" name="59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394</xdr:row>
      <xdr:rowOff>8282</xdr:rowOff>
    </xdr:from>
    <xdr:to>
      <xdr:col>9</xdr:col>
      <xdr:colOff>293236</xdr:colOff>
      <xdr:row>394</xdr:row>
      <xdr:rowOff>231912</xdr:rowOff>
    </xdr:to>
    <xdr:pic>
      <xdr:nvPicPr>
        <xdr:cNvPr id="599" name="59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394</xdr:row>
      <xdr:rowOff>16564</xdr:rowOff>
    </xdr:from>
    <xdr:to>
      <xdr:col>10</xdr:col>
      <xdr:colOff>281609</xdr:colOff>
      <xdr:row>394</xdr:row>
      <xdr:rowOff>234589</xdr:rowOff>
    </xdr:to>
    <xdr:pic>
      <xdr:nvPicPr>
        <xdr:cNvPr id="600" name="59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394</xdr:row>
      <xdr:rowOff>0</xdr:rowOff>
    </xdr:from>
    <xdr:to>
      <xdr:col>14</xdr:col>
      <xdr:colOff>284952</xdr:colOff>
      <xdr:row>394</xdr:row>
      <xdr:rowOff>233983</xdr:rowOff>
    </xdr:to>
    <xdr:pic>
      <xdr:nvPicPr>
        <xdr:cNvPr id="601" name="60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394</xdr:row>
      <xdr:rowOff>8283</xdr:rowOff>
    </xdr:from>
    <xdr:to>
      <xdr:col>13</xdr:col>
      <xdr:colOff>265048</xdr:colOff>
      <xdr:row>394</xdr:row>
      <xdr:rowOff>226308</xdr:rowOff>
    </xdr:to>
    <xdr:pic>
      <xdr:nvPicPr>
        <xdr:cNvPr id="602" name="60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422</xdr:row>
      <xdr:rowOff>8282</xdr:rowOff>
    </xdr:from>
    <xdr:to>
      <xdr:col>9</xdr:col>
      <xdr:colOff>293236</xdr:colOff>
      <xdr:row>422</xdr:row>
      <xdr:rowOff>231912</xdr:rowOff>
    </xdr:to>
    <xdr:pic>
      <xdr:nvPicPr>
        <xdr:cNvPr id="603" name="60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422</xdr:row>
      <xdr:rowOff>16564</xdr:rowOff>
    </xdr:from>
    <xdr:to>
      <xdr:col>10</xdr:col>
      <xdr:colOff>281609</xdr:colOff>
      <xdr:row>422</xdr:row>
      <xdr:rowOff>234589</xdr:rowOff>
    </xdr:to>
    <xdr:pic>
      <xdr:nvPicPr>
        <xdr:cNvPr id="604" name="60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422</xdr:row>
      <xdr:rowOff>0</xdr:rowOff>
    </xdr:from>
    <xdr:to>
      <xdr:col>14</xdr:col>
      <xdr:colOff>284952</xdr:colOff>
      <xdr:row>422</xdr:row>
      <xdr:rowOff>233983</xdr:rowOff>
    </xdr:to>
    <xdr:pic>
      <xdr:nvPicPr>
        <xdr:cNvPr id="605" name="60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422</xdr:row>
      <xdr:rowOff>8283</xdr:rowOff>
    </xdr:from>
    <xdr:to>
      <xdr:col>13</xdr:col>
      <xdr:colOff>265048</xdr:colOff>
      <xdr:row>422</xdr:row>
      <xdr:rowOff>226308</xdr:rowOff>
    </xdr:to>
    <xdr:pic>
      <xdr:nvPicPr>
        <xdr:cNvPr id="606" name="60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422</xdr:row>
      <xdr:rowOff>8282</xdr:rowOff>
    </xdr:from>
    <xdr:to>
      <xdr:col>9</xdr:col>
      <xdr:colOff>293236</xdr:colOff>
      <xdr:row>422</xdr:row>
      <xdr:rowOff>231912</xdr:rowOff>
    </xdr:to>
    <xdr:pic>
      <xdr:nvPicPr>
        <xdr:cNvPr id="607" name="60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422</xdr:row>
      <xdr:rowOff>16564</xdr:rowOff>
    </xdr:from>
    <xdr:to>
      <xdr:col>10</xdr:col>
      <xdr:colOff>281609</xdr:colOff>
      <xdr:row>422</xdr:row>
      <xdr:rowOff>234589</xdr:rowOff>
    </xdr:to>
    <xdr:pic>
      <xdr:nvPicPr>
        <xdr:cNvPr id="608" name="60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422</xdr:row>
      <xdr:rowOff>0</xdr:rowOff>
    </xdr:from>
    <xdr:to>
      <xdr:col>14</xdr:col>
      <xdr:colOff>284952</xdr:colOff>
      <xdr:row>422</xdr:row>
      <xdr:rowOff>233983</xdr:rowOff>
    </xdr:to>
    <xdr:pic>
      <xdr:nvPicPr>
        <xdr:cNvPr id="609" name="60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422</xdr:row>
      <xdr:rowOff>8283</xdr:rowOff>
    </xdr:from>
    <xdr:to>
      <xdr:col>13</xdr:col>
      <xdr:colOff>265048</xdr:colOff>
      <xdr:row>422</xdr:row>
      <xdr:rowOff>226308</xdr:rowOff>
    </xdr:to>
    <xdr:pic>
      <xdr:nvPicPr>
        <xdr:cNvPr id="610" name="60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422</xdr:row>
      <xdr:rowOff>8282</xdr:rowOff>
    </xdr:from>
    <xdr:to>
      <xdr:col>9</xdr:col>
      <xdr:colOff>293236</xdr:colOff>
      <xdr:row>422</xdr:row>
      <xdr:rowOff>231912</xdr:rowOff>
    </xdr:to>
    <xdr:pic>
      <xdr:nvPicPr>
        <xdr:cNvPr id="611" name="61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422</xdr:row>
      <xdr:rowOff>16564</xdr:rowOff>
    </xdr:from>
    <xdr:to>
      <xdr:col>10</xdr:col>
      <xdr:colOff>281609</xdr:colOff>
      <xdr:row>422</xdr:row>
      <xdr:rowOff>234589</xdr:rowOff>
    </xdr:to>
    <xdr:pic>
      <xdr:nvPicPr>
        <xdr:cNvPr id="612" name="61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422</xdr:row>
      <xdr:rowOff>0</xdr:rowOff>
    </xdr:from>
    <xdr:to>
      <xdr:col>14</xdr:col>
      <xdr:colOff>284952</xdr:colOff>
      <xdr:row>422</xdr:row>
      <xdr:rowOff>233983</xdr:rowOff>
    </xdr:to>
    <xdr:pic>
      <xdr:nvPicPr>
        <xdr:cNvPr id="613" name="61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422</xdr:row>
      <xdr:rowOff>8283</xdr:rowOff>
    </xdr:from>
    <xdr:to>
      <xdr:col>13</xdr:col>
      <xdr:colOff>265048</xdr:colOff>
      <xdr:row>422</xdr:row>
      <xdr:rowOff>226308</xdr:rowOff>
    </xdr:to>
    <xdr:pic>
      <xdr:nvPicPr>
        <xdr:cNvPr id="614" name="61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422</xdr:row>
      <xdr:rowOff>8282</xdr:rowOff>
    </xdr:from>
    <xdr:to>
      <xdr:col>9</xdr:col>
      <xdr:colOff>293236</xdr:colOff>
      <xdr:row>422</xdr:row>
      <xdr:rowOff>231912</xdr:rowOff>
    </xdr:to>
    <xdr:pic>
      <xdr:nvPicPr>
        <xdr:cNvPr id="615" name="61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422</xdr:row>
      <xdr:rowOff>16564</xdr:rowOff>
    </xdr:from>
    <xdr:to>
      <xdr:col>10</xdr:col>
      <xdr:colOff>281609</xdr:colOff>
      <xdr:row>422</xdr:row>
      <xdr:rowOff>234589</xdr:rowOff>
    </xdr:to>
    <xdr:pic>
      <xdr:nvPicPr>
        <xdr:cNvPr id="616" name="61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422</xdr:row>
      <xdr:rowOff>0</xdr:rowOff>
    </xdr:from>
    <xdr:to>
      <xdr:col>14</xdr:col>
      <xdr:colOff>284952</xdr:colOff>
      <xdr:row>422</xdr:row>
      <xdr:rowOff>233983</xdr:rowOff>
    </xdr:to>
    <xdr:pic>
      <xdr:nvPicPr>
        <xdr:cNvPr id="617" name="61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422</xdr:row>
      <xdr:rowOff>8283</xdr:rowOff>
    </xdr:from>
    <xdr:to>
      <xdr:col>13</xdr:col>
      <xdr:colOff>265048</xdr:colOff>
      <xdr:row>422</xdr:row>
      <xdr:rowOff>226308</xdr:rowOff>
    </xdr:to>
    <xdr:pic>
      <xdr:nvPicPr>
        <xdr:cNvPr id="618" name="61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422</xdr:row>
      <xdr:rowOff>8282</xdr:rowOff>
    </xdr:from>
    <xdr:to>
      <xdr:col>9</xdr:col>
      <xdr:colOff>293236</xdr:colOff>
      <xdr:row>422</xdr:row>
      <xdr:rowOff>231912</xdr:rowOff>
    </xdr:to>
    <xdr:pic>
      <xdr:nvPicPr>
        <xdr:cNvPr id="619" name="61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422</xdr:row>
      <xdr:rowOff>16564</xdr:rowOff>
    </xdr:from>
    <xdr:to>
      <xdr:col>10</xdr:col>
      <xdr:colOff>281609</xdr:colOff>
      <xdr:row>422</xdr:row>
      <xdr:rowOff>234589</xdr:rowOff>
    </xdr:to>
    <xdr:pic>
      <xdr:nvPicPr>
        <xdr:cNvPr id="620" name="61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422</xdr:row>
      <xdr:rowOff>0</xdr:rowOff>
    </xdr:from>
    <xdr:to>
      <xdr:col>14</xdr:col>
      <xdr:colOff>284952</xdr:colOff>
      <xdr:row>422</xdr:row>
      <xdr:rowOff>233983</xdr:rowOff>
    </xdr:to>
    <xdr:pic>
      <xdr:nvPicPr>
        <xdr:cNvPr id="621" name="62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422</xdr:row>
      <xdr:rowOff>8283</xdr:rowOff>
    </xdr:from>
    <xdr:to>
      <xdr:col>13</xdr:col>
      <xdr:colOff>265048</xdr:colOff>
      <xdr:row>422</xdr:row>
      <xdr:rowOff>226308</xdr:rowOff>
    </xdr:to>
    <xdr:pic>
      <xdr:nvPicPr>
        <xdr:cNvPr id="622" name="62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422</xdr:row>
      <xdr:rowOff>8282</xdr:rowOff>
    </xdr:from>
    <xdr:to>
      <xdr:col>9</xdr:col>
      <xdr:colOff>293236</xdr:colOff>
      <xdr:row>422</xdr:row>
      <xdr:rowOff>231912</xdr:rowOff>
    </xdr:to>
    <xdr:pic>
      <xdr:nvPicPr>
        <xdr:cNvPr id="623" name="62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422</xdr:row>
      <xdr:rowOff>16564</xdr:rowOff>
    </xdr:from>
    <xdr:to>
      <xdr:col>10</xdr:col>
      <xdr:colOff>281609</xdr:colOff>
      <xdr:row>422</xdr:row>
      <xdr:rowOff>234589</xdr:rowOff>
    </xdr:to>
    <xdr:pic>
      <xdr:nvPicPr>
        <xdr:cNvPr id="624" name="62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422</xdr:row>
      <xdr:rowOff>0</xdr:rowOff>
    </xdr:from>
    <xdr:to>
      <xdr:col>14</xdr:col>
      <xdr:colOff>284952</xdr:colOff>
      <xdr:row>422</xdr:row>
      <xdr:rowOff>233983</xdr:rowOff>
    </xdr:to>
    <xdr:pic>
      <xdr:nvPicPr>
        <xdr:cNvPr id="625" name="62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422</xdr:row>
      <xdr:rowOff>8283</xdr:rowOff>
    </xdr:from>
    <xdr:to>
      <xdr:col>13</xdr:col>
      <xdr:colOff>265048</xdr:colOff>
      <xdr:row>422</xdr:row>
      <xdr:rowOff>226308</xdr:rowOff>
    </xdr:to>
    <xdr:pic>
      <xdr:nvPicPr>
        <xdr:cNvPr id="626" name="62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422</xdr:row>
      <xdr:rowOff>8282</xdr:rowOff>
    </xdr:from>
    <xdr:to>
      <xdr:col>9</xdr:col>
      <xdr:colOff>293236</xdr:colOff>
      <xdr:row>422</xdr:row>
      <xdr:rowOff>231912</xdr:rowOff>
    </xdr:to>
    <xdr:pic>
      <xdr:nvPicPr>
        <xdr:cNvPr id="627" name="62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422</xdr:row>
      <xdr:rowOff>16564</xdr:rowOff>
    </xdr:from>
    <xdr:to>
      <xdr:col>10</xdr:col>
      <xdr:colOff>281609</xdr:colOff>
      <xdr:row>422</xdr:row>
      <xdr:rowOff>234589</xdr:rowOff>
    </xdr:to>
    <xdr:pic>
      <xdr:nvPicPr>
        <xdr:cNvPr id="628" name="62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422</xdr:row>
      <xdr:rowOff>0</xdr:rowOff>
    </xdr:from>
    <xdr:to>
      <xdr:col>14</xdr:col>
      <xdr:colOff>284952</xdr:colOff>
      <xdr:row>422</xdr:row>
      <xdr:rowOff>233983</xdr:rowOff>
    </xdr:to>
    <xdr:pic>
      <xdr:nvPicPr>
        <xdr:cNvPr id="629" name="62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422</xdr:row>
      <xdr:rowOff>8283</xdr:rowOff>
    </xdr:from>
    <xdr:to>
      <xdr:col>13</xdr:col>
      <xdr:colOff>265048</xdr:colOff>
      <xdr:row>422</xdr:row>
      <xdr:rowOff>226308</xdr:rowOff>
    </xdr:to>
    <xdr:pic>
      <xdr:nvPicPr>
        <xdr:cNvPr id="630" name="62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422</xdr:row>
      <xdr:rowOff>8282</xdr:rowOff>
    </xdr:from>
    <xdr:to>
      <xdr:col>9</xdr:col>
      <xdr:colOff>293236</xdr:colOff>
      <xdr:row>422</xdr:row>
      <xdr:rowOff>231912</xdr:rowOff>
    </xdr:to>
    <xdr:pic>
      <xdr:nvPicPr>
        <xdr:cNvPr id="631" name="63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422</xdr:row>
      <xdr:rowOff>16564</xdr:rowOff>
    </xdr:from>
    <xdr:to>
      <xdr:col>10</xdr:col>
      <xdr:colOff>281609</xdr:colOff>
      <xdr:row>422</xdr:row>
      <xdr:rowOff>234589</xdr:rowOff>
    </xdr:to>
    <xdr:pic>
      <xdr:nvPicPr>
        <xdr:cNvPr id="632" name="63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422</xdr:row>
      <xdr:rowOff>0</xdr:rowOff>
    </xdr:from>
    <xdr:to>
      <xdr:col>14</xdr:col>
      <xdr:colOff>284952</xdr:colOff>
      <xdr:row>422</xdr:row>
      <xdr:rowOff>233983</xdr:rowOff>
    </xdr:to>
    <xdr:pic>
      <xdr:nvPicPr>
        <xdr:cNvPr id="633" name="63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422</xdr:row>
      <xdr:rowOff>8283</xdr:rowOff>
    </xdr:from>
    <xdr:to>
      <xdr:col>13</xdr:col>
      <xdr:colOff>265048</xdr:colOff>
      <xdr:row>422</xdr:row>
      <xdr:rowOff>226308</xdr:rowOff>
    </xdr:to>
    <xdr:pic>
      <xdr:nvPicPr>
        <xdr:cNvPr id="634" name="63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422</xdr:row>
      <xdr:rowOff>8282</xdr:rowOff>
    </xdr:from>
    <xdr:to>
      <xdr:col>9</xdr:col>
      <xdr:colOff>293236</xdr:colOff>
      <xdr:row>422</xdr:row>
      <xdr:rowOff>231912</xdr:rowOff>
    </xdr:to>
    <xdr:pic>
      <xdr:nvPicPr>
        <xdr:cNvPr id="635" name="63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422</xdr:row>
      <xdr:rowOff>16564</xdr:rowOff>
    </xdr:from>
    <xdr:to>
      <xdr:col>10</xdr:col>
      <xdr:colOff>281609</xdr:colOff>
      <xdr:row>422</xdr:row>
      <xdr:rowOff>234589</xdr:rowOff>
    </xdr:to>
    <xdr:pic>
      <xdr:nvPicPr>
        <xdr:cNvPr id="636" name="63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422</xdr:row>
      <xdr:rowOff>0</xdr:rowOff>
    </xdr:from>
    <xdr:to>
      <xdr:col>14</xdr:col>
      <xdr:colOff>284952</xdr:colOff>
      <xdr:row>422</xdr:row>
      <xdr:rowOff>233983</xdr:rowOff>
    </xdr:to>
    <xdr:pic>
      <xdr:nvPicPr>
        <xdr:cNvPr id="637" name="63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422</xdr:row>
      <xdr:rowOff>8283</xdr:rowOff>
    </xdr:from>
    <xdr:to>
      <xdr:col>13</xdr:col>
      <xdr:colOff>265048</xdr:colOff>
      <xdr:row>422</xdr:row>
      <xdr:rowOff>226308</xdr:rowOff>
    </xdr:to>
    <xdr:pic>
      <xdr:nvPicPr>
        <xdr:cNvPr id="638" name="63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422</xdr:row>
      <xdr:rowOff>8282</xdr:rowOff>
    </xdr:from>
    <xdr:to>
      <xdr:col>9</xdr:col>
      <xdr:colOff>293236</xdr:colOff>
      <xdr:row>422</xdr:row>
      <xdr:rowOff>231912</xdr:rowOff>
    </xdr:to>
    <xdr:pic>
      <xdr:nvPicPr>
        <xdr:cNvPr id="639" name="63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422</xdr:row>
      <xdr:rowOff>16564</xdr:rowOff>
    </xdr:from>
    <xdr:to>
      <xdr:col>10</xdr:col>
      <xdr:colOff>281609</xdr:colOff>
      <xdr:row>422</xdr:row>
      <xdr:rowOff>234589</xdr:rowOff>
    </xdr:to>
    <xdr:pic>
      <xdr:nvPicPr>
        <xdr:cNvPr id="640" name="63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422</xdr:row>
      <xdr:rowOff>0</xdr:rowOff>
    </xdr:from>
    <xdr:to>
      <xdr:col>14</xdr:col>
      <xdr:colOff>284952</xdr:colOff>
      <xdr:row>422</xdr:row>
      <xdr:rowOff>233983</xdr:rowOff>
    </xdr:to>
    <xdr:pic>
      <xdr:nvPicPr>
        <xdr:cNvPr id="641" name="64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422</xdr:row>
      <xdr:rowOff>8283</xdr:rowOff>
    </xdr:from>
    <xdr:to>
      <xdr:col>13</xdr:col>
      <xdr:colOff>265048</xdr:colOff>
      <xdr:row>422</xdr:row>
      <xdr:rowOff>226308</xdr:rowOff>
    </xdr:to>
    <xdr:pic>
      <xdr:nvPicPr>
        <xdr:cNvPr id="642" name="64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422</xdr:row>
      <xdr:rowOff>8282</xdr:rowOff>
    </xdr:from>
    <xdr:to>
      <xdr:col>9</xdr:col>
      <xdr:colOff>293236</xdr:colOff>
      <xdr:row>422</xdr:row>
      <xdr:rowOff>231912</xdr:rowOff>
    </xdr:to>
    <xdr:pic>
      <xdr:nvPicPr>
        <xdr:cNvPr id="643" name="64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422</xdr:row>
      <xdr:rowOff>16564</xdr:rowOff>
    </xdr:from>
    <xdr:to>
      <xdr:col>10</xdr:col>
      <xdr:colOff>281609</xdr:colOff>
      <xdr:row>422</xdr:row>
      <xdr:rowOff>234589</xdr:rowOff>
    </xdr:to>
    <xdr:pic>
      <xdr:nvPicPr>
        <xdr:cNvPr id="644" name="64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422</xdr:row>
      <xdr:rowOff>0</xdr:rowOff>
    </xdr:from>
    <xdr:to>
      <xdr:col>14</xdr:col>
      <xdr:colOff>284952</xdr:colOff>
      <xdr:row>422</xdr:row>
      <xdr:rowOff>233983</xdr:rowOff>
    </xdr:to>
    <xdr:pic>
      <xdr:nvPicPr>
        <xdr:cNvPr id="645" name="644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422</xdr:row>
      <xdr:rowOff>8283</xdr:rowOff>
    </xdr:from>
    <xdr:to>
      <xdr:col>13</xdr:col>
      <xdr:colOff>265048</xdr:colOff>
      <xdr:row>422</xdr:row>
      <xdr:rowOff>226308</xdr:rowOff>
    </xdr:to>
    <xdr:pic>
      <xdr:nvPicPr>
        <xdr:cNvPr id="646" name="645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422</xdr:row>
      <xdr:rowOff>8282</xdr:rowOff>
    </xdr:from>
    <xdr:to>
      <xdr:col>9</xdr:col>
      <xdr:colOff>293236</xdr:colOff>
      <xdr:row>422</xdr:row>
      <xdr:rowOff>231912</xdr:rowOff>
    </xdr:to>
    <xdr:pic>
      <xdr:nvPicPr>
        <xdr:cNvPr id="647" name="646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422</xdr:row>
      <xdr:rowOff>16564</xdr:rowOff>
    </xdr:from>
    <xdr:to>
      <xdr:col>10</xdr:col>
      <xdr:colOff>281609</xdr:colOff>
      <xdr:row>422</xdr:row>
      <xdr:rowOff>234589</xdr:rowOff>
    </xdr:to>
    <xdr:pic>
      <xdr:nvPicPr>
        <xdr:cNvPr id="648" name="647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422</xdr:row>
      <xdr:rowOff>0</xdr:rowOff>
    </xdr:from>
    <xdr:to>
      <xdr:col>14</xdr:col>
      <xdr:colOff>284952</xdr:colOff>
      <xdr:row>422</xdr:row>
      <xdr:rowOff>233983</xdr:rowOff>
    </xdr:to>
    <xdr:pic>
      <xdr:nvPicPr>
        <xdr:cNvPr id="649" name="648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422</xdr:row>
      <xdr:rowOff>8283</xdr:rowOff>
    </xdr:from>
    <xdr:to>
      <xdr:col>13</xdr:col>
      <xdr:colOff>265048</xdr:colOff>
      <xdr:row>422</xdr:row>
      <xdr:rowOff>226308</xdr:rowOff>
    </xdr:to>
    <xdr:pic>
      <xdr:nvPicPr>
        <xdr:cNvPr id="650" name="649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124240</xdr:colOff>
      <xdr:row>422</xdr:row>
      <xdr:rowOff>8282</xdr:rowOff>
    </xdr:from>
    <xdr:to>
      <xdr:col>9</xdr:col>
      <xdr:colOff>293236</xdr:colOff>
      <xdr:row>422</xdr:row>
      <xdr:rowOff>231912</xdr:rowOff>
    </xdr:to>
    <xdr:pic>
      <xdr:nvPicPr>
        <xdr:cNvPr id="651" name="650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840" y="80999357"/>
          <a:ext cx="168996" cy="22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124240</xdr:colOff>
      <xdr:row>422</xdr:row>
      <xdr:rowOff>16564</xdr:rowOff>
    </xdr:from>
    <xdr:to>
      <xdr:col>10</xdr:col>
      <xdr:colOff>281609</xdr:colOff>
      <xdr:row>422</xdr:row>
      <xdr:rowOff>234589</xdr:rowOff>
    </xdr:to>
    <xdr:pic>
      <xdr:nvPicPr>
        <xdr:cNvPr id="652" name="651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15" y="81007639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115956</xdr:colOff>
      <xdr:row>422</xdr:row>
      <xdr:rowOff>0</xdr:rowOff>
    </xdr:from>
    <xdr:to>
      <xdr:col>14</xdr:col>
      <xdr:colOff>284952</xdr:colOff>
      <xdr:row>422</xdr:row>
      <xdr:rowOff>233983</xdr:rowOff>
    </xdr:to>
    <xdr:pic>
      <xdr:nvPicPr>
        <xdr:cNvPr id="653" name="652 Imagen" descr="http://www.ligapuebla.com.mx/Imagenes/tarjeta%20amarill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431" y="80991075"/>
          <a:ext cx="168996" cy="233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107679</xdr:colOff>
      <xdr:row>422</xdr:row>
      <xdr:rowOff>8283</xdr:rowOff>
    </xdr:from>
    <xdr:to>
      <xdr:col>13</xdr:col>
      <xdr:colOff>265048</xdr:colOff>
      <xdr:row>422</xdr:row>
      <xdr:rowOff>226308</xdr:rowOff>
    </xdr:to>
    <xdr:pic>
      <xdr:nvPicPr>
        <xdr:cNvPr id="654" name="653 Imagen" descr="http://upload.wikimedia.org/wikipedia/commons/thumb/e/e7/Red_card.svg/220px-Red_card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579" y="80999358"/>
          <a:ext cx="157369" cy="2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1781175</xdr:colOff>
      <xdr:row>336</xdr:row>
      <xdr:rowOff>133350</xdr:rowOff>
    </xdr:from>
    <xdr:to>
      <xdr:col>11</xdr:col>
      <xdr:colOff>295275</xdr:colOff>
      <xdr:row>338</xdr:row>
      <xdr:rowOff>133350</xdr:rowOff>
    </xdr:to>
    <xdr:grpSp>
      <xdr:nvGrpSpPr>
        <xdr:cNvPr id="10" name="9 Grupo"/>
        <xdr:cNvGrpSpPr/>
      </xdr:nvGrpSpPr>
      <xdr:grpSpPr>
        <a:xfrm>
          <a:off x="1781175" y="80143350"/>
          <a:ext cx="3609975" cy="476250"/>
          <a:chOff x="1781175" y="80143350"/>
          <a:chExt cx="3609975" cy="476250"/>
        </a:xfrm>
      </xdr:grpSpPr>
      <xdr:cxnSp macro="">
        <xdr:nvCxnSpPr>
          <xdr:cNvPr id="6" name="5 Conector recto de flecha"/>
          <xdr:cNvCxnSpPr/>
        </xdr:nvCxnSpPr>
        <xdr:spPr>
          <a:xfrm>
            <a:off x="4829175" y="80162400"/>
            <a:ext cx="561975" cy="457200"/>
          </a:xfrm>
          <a:prstGeom prst="straightConnector1">
            <a:avLst/>
          </a:prstGeom>
          <a:ln>
            <a:solidFill>
              <a:srgbClr val="00B05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8 Conector recto"/>
          <xdr:cNvCxnSpPr/>
        </xdr:nvCxnSpPr>
        <xdr:spPr>
          <a:xfrm flipH="1" flipV="1">
            <a:off x="1781175" y="80143350"/>
            <a:ext cx="3048000" cy="9525"/>
          </a:xfrm>
          <a:prstGeom prst="line">
            <a:avLst/>
          </a:prstGeom>
          <a:ln>
            <a:solidFill>
              <a:srgbClr val="00B05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39</xdr:row>
      <xdr:rowOff>238126</xdr:rowOff>
    </xdr:from>
    <xdr:to>
      <xdr:col>8</xdr:col>
      <xdr:colOff>391489</xdr:colOff>
      <xdr:row>51</xdr:row>
      <xdr:rowOff>47626</xdr:rowOff>
    </xdr:to>
    <xdr:pic>
      <xdr:nvPicPr>
        <xdr:cNvPr id="3" name="2 Imagen" descr="http://4.bp.blogspot.com/_gqmrfqRsaec/TQEioHFgMiI/AAAAAAAAABw/81mBbQuOhD4/s1600/collina_gro__4c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9639301"/>
          <a:ext cx="2420314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13772</xdr:colOff>
      <xdr:row>16</xdr:row>
      <xdr:rowOff>109722</xdr:rowOff>
    </xdr:from>
    <xdr:to>
      <xdr:col>2</xdr:col>
      <xdr:colOff>734158</xdr:colOff>
      <xdr:row>17</xdr:row>
      <xdr:rowOff>123643</xdr:rowOff>
    </xdr:to>
    <xdr:pic>
      <xdr:nvPicPr>
        <xdr:cNvPr id="2" name="1 Imagen" descr="http://mestreacasa.gva.es/c/document_library/get_file?folderId=500003649240&amp;name=DLFE-228956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2774" y="3919722"/>
          <a:ext cx="720386" cy="252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66675</xdr:rowOff>
    </xdr:to>
    <xdr:sp macro="" textlink="">
      <xdr:nvSpPr>
        <xdr:cNvPr id="17410" name="AutoShape 2" descr="https://encrypted-tbn1.gstatic.com/images?q=tbn:ANd9GcQI4WyydRbMqT1tm-WhrN2IuL-K-UBOihCpawTGMYzOCO__JCdDKQ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304800</xdr:colOff>
      <xdr:row>5</xdr:row>
      <xdr:rowOff>66675</xdr:rowOff>
    </xdr:to>
    <xdr:sp macro="" textlink="">
      <xdr:nvSpPr>
        <xdr:cNvPr id="17412" name="AutoShape 4" descr="https://encrypted-tbn1.gstatic.com/images?q=tbn:ANd9GcQI4WyydRbMqT1tm-WhrN2IuL-K-UBOihCpawTGMYzOCO__JCdDKQ"/>
        <xdr:cNvSpPr>
          <a:spLocks noChangeAspect="1" noChangeArrowheads="1"/>
        </xdr:cNvSpPr>
      </xdr:nvSpPr>
      <xdr:spPr bwMode="auto">
        <a:xfrm>
          <a:off x="1638300" y="95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304800</xdr:colOff>
      <xdr:row>5</xdr:row>
      <xdr:rowOff>66675</xdr:rowOff>
    </xdr:to>
    <xdr:sp macro="" textlink="">
      <xdr:nvSpPr>
        <xdr:cNvPr id="17414" name="AutoShape 6" descr="https://encrypted-tbn1.gstatic.com/images?q=tbn:ANd9GcQI4WyydRbMqT1tm-WhrN2IuL-K-UBOihCpawTGMYzOCO__JCdDKQ"/>
        <xdr:cNvSpPr>
          <a:spLocks noChangeAspect="1" noChangeArrowheads="1"/>
        </xdr:cNvSpPr>
      </xdr:nvSpPr>
      <xdr:spPr bwMode="auto">
        <a:xfrm>
          <a:off x="3686175" y="95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41552</xdr:colOff>
      <xdr:row>3</xdr:row>
      <xdr:rowOff>5326</xdr:rowOff>
    </xdr:from>
    <xdr:to>
      <xdr:col>0</xdr:col>
      <xdr:colOff>379767</xdr:colOff>
      <xdr:row>3</xdr:row>
      <xdr:rowOff>230803</xdr:rowOff>
    </xdr:to>
    <xdr:pic>
      <xdr:nvPicPr>
        <xdr:cNvPr id="9" name="8 Imagen" descr="http://www.mx.emb-japan.go.jp/img/bandera-japo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52" y="724495"/>
          <a:ext cx="338215" cy="225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28767</xdr:colOff>
      <xdr:row>3</xdr:row>
      <xdr:rowOff>239723</xdr:rowOff>
    </xdr:from>
    <xdr:to>
      <xdr:col>0</xdr:col>
      <xdr:colOff>378071</xdr:colOff>
      <xdr:row>4</xdr:row>
      <xdr:rowOff>233999</xdr:rowOff>
    </xdr:to>
    <xdr:pic>
      <xdr:nvPicPr>
        <xdr:cNvPr id="10" name="9 Imagen" descr="http://www.banderas-e-himnos.com/media/flags/flagge-mexiko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7" y="958892"/>
          <a:ext cx="349304" cy="23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41552</xdr:colOff>
      <xdr:row>7</xdr:row>
      <xdr:rowOff>3197</xdr:rowOff>
    </xdr:from>
    <xdr:to>
      <xdr:col>0</xdr:col>
      <xdr:colOff>390404</xdr:colOff>
      <xdr:row>7</xdr:row>
      <xdr:rowOff>237197</xdr:rowOff>
    </xdr:to>
    <xdr:pic>
      <xdr:nvPicPr>
        <xdr:cNvPr id="12" name="11 Imagen" descr="http://www.sitiosuruguay.com/imagenes-2008/bandera_uru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52" y="1201813"/>
          <a:ext cx="348852" cy="23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35159</xdr:colOff>
      <xdr:row>1</xdr:row>
      <xdr:rowOff>6393</xdr:rowOff>
    </xdr:from>
    <xdr:to>
      <xdr:col>0</xdr:col>
      <xdr:colOff>382527</xdr:colOff>
      <xdr:row>2</xdr:row>
      <xdr:rowOff>670</xdr:rowOff>
    </xdr:to>
    <xdr:pic>
      <xdr:nvPicPr>
        <xdr:cNvPr id="13" name="12 Imagen" descr="http://www.protocolo.org/extfiles/PROTOCOLO2604-716888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59" y="246116"/>
          <a:ext cx="347368" cy="23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41552</xdr:colOff>
      <xdr:row>0</xdr:row>
      <xdr:rowOff>0</xdr:rowOff>
    </xdr:from>
    <xdr:to>
      <xdr:col>0</xdr:col>
      <xdr:colOff>373308</xdr:colOff>
      <xdr:row>0</xdr:row>
      <xdr:rowOff>234000</xdr:rowOff>
    </xdr:to>
    <xdr:pic>
      <xdr:nvPicPr>
        <xdr:cNvPr id="14" name="13 Imagen" descr="http://flagpedia.net/data/flags/big/br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52" y="0"/>
          <a:ext cx="331756" cy="23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44749</xdr:colOff>
      <xdr:row>2</xdr:row>
      <xdr:rowOff>6393</xdr:rowOff>
    </xdr:from>
    <xdr:to>
      <xdr:col>0</xdr:col>
      <xdr:colOff>370773</xdr:colOff>
      <xdr:row>2</xdr:row>
      <xdr:rowOff>223785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749" y="485839"/>
          <a:ext cx="326024" cy="217392"/>
        </a:xfrm>
        <a:prstGeom prst="rect">
          <a:avLst/>
        </a:prstGeom>
      </xdr:spPr>
    </xdr:pic>
    <xdr:clientData/>
  </xdr:twoCellAnchor>
  <xdr:twoCellAnchor editAs="oneCell">
    <xdr:from>
      <xdr:col>0</xdr:col>
      <xdr:colOff>38356</xdr:colOff>
      <xdr:row>6</xdr:row>
      <xdr:rowOff>3197</xdr:rowOff>
    </xdr:from>
    <xdr:to>
      <xdr:col>0</xdr:col>
      <xdr:colOff>387660</xdr:colOff>
      <xdr:row>6</xdr:row>
      <xdr:rowOff>237197</xdr:rowOff>
    </xdr:to>
    <xdr:pic>
      <xdr:nvPicPr>
        <xdr:cNvPr id="17" name="16 Imagen" descr="http://www.futbolocos.com/wp-content/uploads/2012/12/bandera-polinesia-francesa.gif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6" y="1441536"/>
          <a:ext cx="349304" cy="23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31964</xdr:colOff>
      <xdr:row>5</xdr:row>
      <xdr:rowOff>12786</xdr:rowOff>
    </xdr:from>
    <xdr:to>
      <xdr:col>0</xdr:col>
      <xdr:colOff>380361</xdr:colOff>
      <xdr:row>5</xdr:row>
      <xdr:rowOff>226939</xdr:rowOff>
    </xdr:to>
    <xdr:pic>
      <xdr:nvPicPr>
        <xdr:cNvPr id="16" name="15 Imagen" descr="http://www.elconfidencial.com/deportes/mundial2010/seleccion/images_banderas/bandera_nigeria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64" y="1690848"/>
          <a:ext cx="348397" cy="214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16</xdr:col>
      <xdr:colOff>171450</xdr:colOff>
      <xdr:row>2</xdr:row>
      <xdr:rowOff>114300</xdr:rowOff>
    </xdr:to>
    <xdr:pic>
      <xdr:nvPicPr>
        <xdr:cNvPr id="18" name="17 Imagen" descr="Brazil">
          <a:hlinkClick xmlns:r="http://schemas.openxmlformats.org/officeDocument/2006/relationships" r:id="rId9" tooltip="Brazi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4762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16</xdr:col>
      <xdr:colOff>171450</xdr:colOff>
      <xdr:row>3</xdr:row>
      <xdr:rowOff>114300</xdr:rowOff>
    </xdr:to>
    <xdr:pic>
      <xdr:nvPicPr>
        <xdr:cNvPr id="19" name="18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7143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4</xdr:row>
      <xdr:rowOff>0</xdr:rowOff>
    </xdr:from>
    <xdr:to>
      <xdr:col>16</xdr:col>
      <xdr:colOff>171450</xdr:colOff>
      <xdr:row>4</xdr:row>
      <xdr:rowOff>114300</xdr:rowOff>
    </xdr:to>
    <xdr:pic>
      <xdr:nvPicPr>
        <xdr:cNvPr id="20" name="19 Imagen" descr="France">
          <a:hlinkClick xmlns:r="http://schemas.openxmlformats.org/officeDocument/2006/relationships" r:id="rId13" tooltip="Fran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9525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5</xdr:row>
      <xdr:rowOff>0</xdr:rowOff>
    </xdr:from>
    <xdr:to>
      <xdr:col>16</xdr:col>
      <xdr:colOff>171450</xdr:colOff>
      <xdr:row>5</xdr:row>
      <xdr:rowOff>95250</xdr:rowOff>
    </xdr:to>
    <xdr:pic>
      <xdr:nvPicPr>
        <xdr:cNvPr id="21" name="20 Imagen" descr="England">
          <a:hlinkClick xmlns:r="http://schemas.openxmlformats.org/officeDocument/2006/relationships" r:id="rId15" tooltip="Englan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19062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6</xdr:row>
      <xdr:rowOff>0</xdr:rowOff>
    </xdr:from>
    <xdr:to>
      <xdr:col>16</xdr:col>
      <xdr:colOff>171450</xdr:colOff>
      <xdr:row>6</xdr:row>
      <xdr:rowOff>114300</xdr:rowOff>
    </xdr:to>
    <xdr:pic>
      <xdr:nvPicPr>
        <xdr:cNvPr id="22" name="21 Imagen" descr="Brazil">
          <a:hlinkClick xmlns:r="http://schemas.openxmlformats.org/officeDocument/2006/relationships" r:id="rId9" tooltip="Brazi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4287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171450</xdr:colOff>
      <xdr:row>7</xdr:row>
      <xdr:rowOff>114300</xdr:rowOff>
    </xdr:to>
    <xdr:pic>
      <xdr:nvPicPr>
        <xdr:cNvPr id="23" name="22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6668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8</xdr:row>
      <xdr:rowOff>0</xdr:rowOff>
    </xdr:from>
    <xdr:to>
      <xdr:col>16</xdr:col>
      <xdr:colOff>171450</xdr:colOff>
      <xdr:row>8</xdr:row>
      <xdr:rowOff>114300</xdr:rowOff>
    </xdr:to>
    <xdr:pic>
      <xdr:nvPicPr>
        <xdr:cNvPr id="24" name="23 Imagen" descr="France">
          <a:hlinkClick xmlns:r="http://schemas.openxmlformats.org/officeDocument/2006/relationships" r:id="rId13" tooltip="Fran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9</xdr:row>
      <xdr:rowOff>0</xdr:rowOff>
    </xdr:from>
    <xdr:to>
      <xdr:col>16</xdr:col>
      <xdr:colOff>171450</xdr:colOff>
      <xdr:row>9</xdr:row>
      <xdr:rowOff>114300</xdr:rowOff>
    </xdr:to>
    <xdr:pic>
      <xdr:nvPicPr>
        <xdr:cNvPr id="25" name="24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21431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10</xdr:row>
      <xdr:rowOff>0</xdr:rowOff>
    </xdr:from>
    <xdr:to>
      <xdr:col>16</xdr:col>
      <xdr:colOff>171450</xdr:colOff>
      <xdr:row>10</xdr:row>
      <xdr:rowOff>114300</xdr:rowOff>
    </xdr:to>
    <xdr:pic>
      <xdr:nvPicPr>
        <xdr:cNvPr id="26" name="25 Imagen" descr="Brazil">
          <a:hlinkClick xmlns:r="http://schemas.openxmlformats.org/officeDocument/2006/relationships" r:id="rId9" tooltip="Brazi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23812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11</xdr:row>
      <xdr:rowOff>0</xdr:rowOff>
    </xdr:from>
    <xdr:to>
      <xdr:col>16</xdr:col>
      <xdr:colOff>171450</xdr:colOff>
      <xdr:row>11</xdr:row>
      <xdr:rowOff>114300</xdr:rowOff>
    </xdr:to>
    <xdr:pic>
      <xdr:nvPicPr>
        <xdr:cNvPr id="27" name="26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26193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12</xdr:row>
      <xdr:rowOff>0</xdr:rowOff>
    </xdr:from>
    <xdr:to>
      <xdr:col>16</xdr:col>
      <xdr:colOff>171450</xdr:colOff>
      <xdr:row>12</xdr:row>
      <xdr:rowOff>95250</xdr:rowOff>
    </xdr:to>
    <xdr:pic>
      <xdr:nvPicPr>
        <xdr:cNvPr id="28" name="27 Imagen" descr="England">
          <a:hlinkClick xmlns:r="http://schemas.openxmlformats.org/officeDocument/2006/relationships" r:id="rId15" tooltip="Englan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285750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13</xdr:row>
      <xdr:rowOff>0</xdr:rowOff>
    </xdr:from>
    <xdr:to>
      <xdr:col>16</xdr:col>
      <xdr:colOff>171450</xdr:colOff>
      <xdr:row>13</xdr:row>
      <xdr:rowOff>95250</xdr:rowOff>
    </xdr:to>
    <xdr:pic>
      <xdr:nvPicPr>
        <xdr:cNvPr id="29" name="28 Imagen" descr="England">
          <a:hlinkClick xmlns:r="http://schemas.openxmlformats.org/officeDocument/2006/relationships" r:id="rId15" tooltip="Englan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309562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14</xdr:row>
      <xdr:rowOff>0</xdr:rowOff>
    </xdr:from>
    <xdr:to>
      <xdr:col>16</xdr:col>
      <xdr:colOff>171450</xdr:colOff>
      <xdr:row>14</xdr:row>
      <xdr:rowOff>95250</xdr:rowOff>
    </xdr:to>
    <xdr:pic>
      <xdr:nvPicPr>
        <xdr:cNvPr id="30" name="29 Imagen" descr="Germany">
          <a:hlinkClick xmlns:r="http://schemas.openxmlformats.org/officeDocument/2006/relationships" r:id="rId19" tooltip="German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333375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15</xdr:row>
      <xdr:rowOff>0</xdr:rowOff>
    </xdr:from>
    <xdr:to>
      <xdr:col>16</xdr:col>
      <xdr:colOff>171450</xdr:colOff>
      <xdr:row>15</xdr:row>
      <xdr:rowOff>114300</xdr:rowOff>
    </xdr:to>
    <xdr:pic>
      <xdr:nvPicPr>
        <xdr:cNvPr id="31" name="30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35718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16</xdr:row>
      <xdr:rowOff>0</xdr:rowOff>
    </xdr:from>
    <xdr:to>
      <xdr:col>16</xdr:col>
      <xdr:colOff>171450</xdr:colOff>
      <xdr:row>16</xdr:row>
      <xdr:rowOff>114300</xdr:rowOff>
    </xdr:to>
    <xdr:pic>
      <xdr:nvPicPr>
        <xdr:cNvPr id="32" name="31 Imagen" descr="Brazil">
          <a:hlinkClick xmlns:r="http://schemas.openxmlformats.org/officeDocument/2006/relationships" r:id="rId9" tooltip="Brazi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38100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17</xdr:row>
      <xdr:rowOff>0</xdr:rowOff>
    </xdr:from>
    <xdr:to>
      <xdr:col>16</xdr:col>
      <xdr:colOff>171450</xdr:colOff>
      <xdr:row>17</xdr:row>
      <xdr:rowOff>114300</xdr:rowOff>
    </xdr:to>
    <xdr:pic>
      <xdr:nvPicPr>
        <xdr:cNvPr id="33" name="32 Imagen" descr="Brazil">
          <a:hlinkClick xmlns:r="http://schemas.openxmlformats.org/officeDocument/2006/relationships" r:id="rId9" tooltip="Brazi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40481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18</xdr:row>
      <xdr:rowOff>0</xdr:rowOff>
    </xdr:from>
    <xdr:to>
      <xdr:col>16</xdr:col>
      <xdr:colOff>171450</xdr:colOff>
      <xdr:row>18</xdr:row>
      <xdr:rowOff>95250</xdr:rowOff>
    </xdr:to>
    <xdr:pic>
      <xdr:nvPicPr>
        <xdr:cNvPr id="34" name="33 Imagen" descr="Germany">
          <a:hlinkClick xmlns:r="http://schemas.openxmlformats.org/officeDocument/2006/relationships" r:id="rId19" tooltip="German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428625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19</xdr:row>
      <xdr:rowOff>0</xdr:rowOff>
    </xdr:from>
    <xdr:to>
      <xdr:col>16</xdr:col>
      <xdr:colOff>171450</xdr:colOff>
      <xdr:row>19</xdr:row>
      <xdr:rowOff>114300</xdr:rowOff>
    </xdr:to>
    <xdr:pic>
      <xdr:nvPicPr>
        <xdr:cNvPr id="35" name="34 Imagen" descr="Brazil">
          <a:hlinkClick xmlns:r="http://schemas.openxmlformats.org/officeDocument/2006/relationships" r:id="rId9" tooltip="Brazi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45243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20</xdr:row>
      <xdr:rowOff>0</xdr:rowOff>
    </xdr:from>
    <xdr:to>
      <xdr:col>16</xdr:col>
      <xdr:colOff>171450</xdr:colOff>
      <xdr:row>20</xdr:row>
      <xdr:rowOff>114300</xdr:rowOff>
    </xdr:to>
    <xdr:pic>
      <xdr:nvPicPr>
        <xdr:cNvPr id="36" name="35 Imagen" descr="Russia">
          <a:hlinkClick xmlns:r="http://schemas.openxmlformats.org/officeDocument/2006/relationships" r:id="rId21" tooltip="Rus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47625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21</xdr:row>
      <xdr:rowOff>0</xdr:rowOff>
    </xdr:from>
    <xdr:to>
      <xdr:col>16</xdr:col>
      <xdr:colOff>171450</xdr:colOff>
      <xdr:row>21</xdr:row>
      <xdr:rowOff>114300</xdr:rowOff>
    </xdr:to>
    <xdr:pic>
      <xdr:nvPicPr>
        <xdr:cNvPr id="37" name="36 Imagen" descr="Brazil">
          <a:hlinkClick xmlns:r="http://schemas.openxmlformats.org/officeDocument/2006/relationships" r:id="rId9" tooltip="Brazi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0006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22</xdr:row>
      <xdr:rowOff>0</xdr:rowOff>
    </xdr:from>
    <xdr:to>
      <xdr:col>16</xdr:col>
      <xdr:colOff>171450</xdr:colOff>
      <xdr:row>22</xdr:row>
      <xdr:rowOff>114300</xdr:rowOff>
    </xdr:to>
    <xdr:pic>
      <xdr:nvPicPr>
        <xdr:cNvPr id="38" name="37 Imagen" descr="Brazil">
          <a:hlinkClick xmlns:r="http://schemas.openxmlformats.org/officeDocument/2006/relationships" r:id="rId9" tooltip="Brazi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2387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23</xdr:row>
      <xdr:rowOff>0</xdr:rowOff>
    </xdr:from>
    <xdr:to>
      <xdr:col>16</xdr:col>
      <xdr:colOff>171450</xdr:colOff>
      <xdr:row>23</xdr:row>
      <xdr:rowOff>114300</xdr:rowOff>
    </xdr:to>
    <xdr:pic>
      <xdr:nvPicPr>
        <xdr:cNvPr id="39" name="38 Imagen" descr="Brazil">
          <a:hlinkClick xmlns:r="http://schemas.openxmlformats.org/officeDocument/2006/relationships" r:id="rId9" tooltip="Brazi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4768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24</xdr:row>
      <xdr:rowOff>0</xdr:rowOff>
    </xdr:from>
    <xdr:to>
      <xdr:col>16</xdr:col>
      <xdr:colOff>171450</xdr:colOff>
      <xdr:row>24</xdr:row>
      <xdr:rowOff>114300</xdr:rowOff>
    </xdr:to>
    <xdr:pic>
      <xdr:nvPicPr>
        <xdr:cNvPr id="40" name="39 Imagen" descr="Brazil">
          <a:hlinkClick xmlns:r="http://schemas.openxmlformats.org/officeDocument/2006/relationships" r:id="rId9" tooltip="Brazi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</xdr:row>
      <xdr:rowOff>0</xdr:rowOff>
    </xdr:from>
    <xdr:to>
      <xdr:col>24</xdr:col>
      <xdr:colOff>171450</xdr:colOff>
      <xdr:row>2</xdr:row>
      <xdr:rowOff>114300</xdr:rowOff>
    </xdr:to>
    <xdr:pic>
      <xdr:nvPicPr>
        <xdr:cNvPr id="41" name="40 Imagen" descr="Belgium">
          <a:hlinkClick xmlns:r="http://schemas.openxmlformats.org/officeDocument/2006/relationships" r:id="rId23" tooltip="Belgium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381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3</xdr:row>
      <xdr:rowOff>0</xdr:rowOff>
    </xdr:from>
    <xdr:to>
      <xdr:col>24</xdr:col>
      <xdr:colOff>171450</xdr:colOff>
      <xdr:row>3</xdr:row>
      <xdr:rowOff>114300</xdr:rowOff>
    </xdr:to>
    <xdr:pic>
      <xdr:nvPicPr>
        <xdr:cNvPr id="42" name="41 Imagen" descr="Japan">
          <a:hlinkClick xmlns:r="http://schemas.openxmlformats.org/officeDocument/2006/relationships" r:id="rId25" tooltip="Japa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762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4</xdr:row>
      <xdr:rowOff>0</xdr:rowOff>
    </xdr:from>
    <xdr:to>
      <xdr:col>24</xdr:col>
      <xdr:colOff>171450</xdr:colOff>
      <xdr:row>4</xdr:row>
      <xdr:rowOff>95250</xdr:rowOff>
    </xdr:to>
    <xdr:pic>
      <xdr:nvPicPr>
        <xdr:cNvPr id="43" name="42 Imagen" descr="Germany">
          <a:hlinkClick xmlns:r="http://schemas.openxmlformats.org/officeDocument/2006/relationships" r:id="rId19" tooltip="German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71437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5</xdr:row>
      <xdr:rowOff>0</xdr:rowOff>
    </xdr:from>
    <xdr:to>
      <xdr:col>24</xdr:col>
      <xdr:colOff>171450</xdr:colOff>
      <xdr:row>5</xdr:row>
      <xdr:rowOff>114300</xdr:rowOff>
    </xdr:to>
    <xdr:pic>
      <xdr:nvPicPr>
        <xdr:cNvPr id="44" name="43 Imagen" descr="Russia">
          <a:hlinkClick xmlns:r="http://schemas.openxmlformats.org/officeDocument/2006/relationships" r:id="rId21" tooltip="Rus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9525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171450</xdr:colOff>
      <xdr:row>6</xdr:row>
      <xdr:rowOff>114300</xdr:rowOff>
    </xdr:to>
    <xdr:pic>
      <xdr:nvPicPr>
        <xdr:cNvPr id="45" name="44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1906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7</xdr:row>
      <xdr:rowOff>0</xdr:rowOff>
    </xdr:from>
    <xdr:to>
      <xdr:col>24</xdr:col>
      <xdr:colOff>171450</xdr:colOff>
      <xdr:row>7</xdr:row>
      <xdr:rowOff>95250</xdr:rowOff>
    </xdr:to>
    <xdr:pic>
      <xdr:nvPicPr>
        <xdr:cNvPr id="46" name="45 Imagen" descr="Germany">
          <a:hlinkClick xmlns:r="http://schemas.openxmlformats.org/officeDocument/2006/relationships" r:id="rId19" tooltip="German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42875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8</xdr:row>
      <xdr:rowOff>0</xdr:rowOff>
    </xdr:from>
    <xdr:to>
      <xdr:col>24</xdr:col>
      <xdr:colOff>171450</xdr:colOff>
      <xdr:row>8</xdr:row>
      <xdr:rowOff>114300</xdr:rowOff>
    </xdr:to>
    <xdr:pic>
      <xdr:nvPicPr>
        <xdr:cNvPr id="47" name="46 Imagen" descr="Japan">
          <a:hlinkClick xmlns:r="http://schemas.openxmlformats.org/officeDocument/2006/relationships" r:id="rId25" tooltip="Japa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6668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9</xdr:row>
      <xdr:rowOff>0</xdr:rowOff>
    </xdr:from>
    <xdr:to>
      <xdr:col>24</xdr:col>
      <xdr:colOff>171450</xdr:colOff>
      <xdr:row>9</xdr:row>
      <xdr:rowOff>95250</xdr:rowOff>
    </xdr:to>
    <xdr:pic>
      <xdr:nvPicPr>
        <xdr:cNvPr id="48" name="47 Imagen" descr="Germany">
          <a:hlinkClick xmlns:r="http://schemas.openxmlformats.org/officeDocument/2006/relationships" r:id="rId19" tooltip="German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90500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10</xdr:row>
      <xdr:rowOff>0</xdr:rowOff>
    </xdr:from>
    <xdr:to>
      <xdr:col>24</xdr:col>
      <xdr:colOff>171450</xdr:colOff>
      <xdr:row>10</xdr:row>
      <xdr:rowOff>95250</xdr:rowOff>
    </xdr:to>
    <xdr:pic>
      <xdr:nvPicPr>
        <xdr:cNvPr id="49" name="48 Imagen" descr="Germany">
          <a:hlinkClick xmlns:r="http://schemas.openxmlformats.org/officeDocument/2006/relationships" r:id="rId19" tooltip="German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14312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11</xdr:row>
      <xdr:rowOff>0</xdr:rowOff>
    </xdr:from>
    <xdr:to>
      <xdr:col>24</xdr:col>
      <xdr:colOff>171450</xdr:colOff>
      <xdr:row>11</xdr:row>
      <xdr:rowOff>95250</xdr:rowOff>
    </xdr:to>
    <xdr:pic>
      <xdr:nvPicPr>
        <xdr:cNvPr id="50" name="49 Imagen" descr="England">
          <a:hlinkClick xmlns:r="http://schemas.openxmlformats.org/officeDocument/2006/relationships" r:id="rId15" tooltip="Englan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38125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12</xdr:row>
      <xdr:rowOff>0</xdr:rowOff>
    </xdr:from>
    <xdr:to>
      <xdr:col>24</xdr:col>
      <xdr:colOff>171450</xdr:colOff>
      <xdr:row>12</xdr:row>
      <xdr:rowOff>114300</xdr:rowOff>
    </xdr:to>
    <xdr:pic>
      <xdr:nvPicPr>
        <xdr:cNvPr id="51" name="50 Imagen" descr="Netherlands">
          <a:hlinkClick xmlns:r="http://schemas.openxmlformats.org/officeDocument/2006/relationships" r:id="rId27" tooltip="Netherlands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6193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13</xdr:row>
      <xdr:rowOff>0</xdr:rowOff>
    </xdr:from>
    <xdr:to>
      <xdr:col>24</xdr:col>
      <xdr:colOff>171450</xdr:colOff>
      <xdr:row>13</xdr:row>
      <xdr:rowOff>114300</xdr:rowOff>
    </xdr:to>
    <xdr:pic>
      <xdr:nvPicPr>
        <xdr:cNvPr id="52" name="51 Imagen" descr="Japan">
          <a:hlinkClick xmlns:r="http://schemas.openxmlformats.org/officeDocument/2006/relationships" r:id="rId25" tooltip="Japa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8575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14</xdr:row>
      <xdr:rowOff>0</xdr:rowOff>
    </xdr:from>
    <xdr:to>
      <xdr:col>24</xdr:col>
      <xdr:colOff>171450</xdr:colOff>
      <xdr:row>14</xdr:row>
      <xdr:rowOff>95250</xdr:rowOff>
    </xdr:to>
    <xdr:pic>
      <xdr:nvPicPr>
        <xdr:cNvPr id="53" name="52 Imagen" descr="Germany">
          <a:hlinkClick xmlns:r="http://schemas.openxmlformats.org/officeDocument/2006/relationships" r:id="rId19" tooltip="German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09562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15</xdr:row>
      <xdr:rowOff>0</xdr:rowOff>
    </xdr:from>
    <xdr:to>
      <xdr:col>24</xdr:col>
      <xdr:colOff>171450</xdr:colOff>
      <xdr:row>15</xdr:row>
      <xdr:rowOff>114300</xdr:rowOff>
    </xdr:to>
    <xdr:pic>
      <xdr:nvPicPr>
        <xdr:cNvPr id="54" name="53 Imagen" descr="Japan">
          <a:hlinkClick xmlns:r="http://schemas.openxmlformats.org/officeDocument/2006/relationships" r:id="rId25" tooltip="Japa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3337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16</xdr:row>
      <xdr:rowOff>0</xdr:rowOff>
    </xdr:from>
    <xdr:to>
      <xdr:col>24</xdr:col>
      <xdr:colOff>171450</xdr:colOff>
      <xdr:row>16</xdr:row>
      <xdr:rowOff>114300</xdr:rowOff>
    </xdr:to>
    <xdr:pic>
      <xdr:nvPicPr>
        <xdr:cNvPr id="55" name="54 Imagen" descr="Japan">
          <a:hlinkClick xmlns:r="http://schemas.openxmlformats.org/officeDocument/2006/relationships" r:id="rId25" tooltip="Japa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5718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17</xdr:row>
      <xdr:rowOff>0</xdr:rowOff>
    </xdr:from>
    <xdr:to>
      <xdr:col>24</xdr:col>
      <xdr:colOff>171450</xdr:colOff>
      <xdr:row>17</xdr:row>
      <xdr:rowOff>114300</xdr:rowOff>
    </xdr:to>
    <xdr:pic>
      <xdr:nvPicPr>
        <xdr:cNvPr id="56" name="55 Imagen" descr="Japan">
          <a:hlinkClick xmlns:r="http://schemas.openxmlformats.org/officeDocument/2006/relationships" r:id="rId25" tooltip="Japa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8100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18</xdr:row>
      <xdr:rowOff>0</xdr:rowOff>
    </xdr:from>
    <xdr:to>
      <xdr:col>24</xdr:col>
      <xdr:colOff>171450</xdr:colOff>
      <xdr:row>18</xdr:row>
      <xdr:rowOff>95250</xdr:rowOff>
    </xdr:to>
    <xdr:pic>
      <xdr:nvPicPr>
        <xdr:cNvPr id="57" name="56 Imagen" descr="Germany">
          <a:hlinkClick xmlns:r="http://schemas.openxmlformats.org/officeDocument/2006/relationships" r:id="rId19" tooltip="German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04812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19</xdr:row>
      <xdr:rowOff>0</xdr:rowOff>
    </xdr:from>
    <xdr:to>
      <xdr:col>24</xdr:col>
      <xdr:colOff>171450</xdr:colOff>
      <xdr:row>19</xdr:row>
      <xdr:rowOff>114300</xdr:rowOff>
    </xdr:to>
    <xdr:pic>
      <xdr:nvPicPr>
        <xdr:cNvPr id="58" name="57 Imagen" descr="Japan">
          <a:hlinkClick xmlns:r="http://schemas.openxmlformats.org/officeDocument/2006/relationships" r:id="rId25" tooltip="Japa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2862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20</xdr:row>
      <xdr:rowOff>0</xdr:rowOff>
    </xdr:from>
    <xdr:to>
      <xdr:col>24</xdr:col>
      <xdr:colOff>171450</xdr:colOff>
      <xdr:row>20</xdr:row>
      <xdr:rowOff>95250</xdr:rowOff>
    </xdr:to>
    <xdr:pic>
      <xdr:nvPicPr>
        <xdr:cNvPr id="59" name="58 Imagen" descr="Germany">
          <a:hlinkClick xmlns:r="http://schemas.openxmlformats.org/officeDocument/2006/relationships" r:id="rId19" tooltip="German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52437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21</xdr:row>
      <xdr:rowOff>0</xdr:rowOff>
    </xdr:from>
    <xdr:to>
      <xdr:col>24</xdr:col>
      <xdr:colOff>171450</xdr:colOff>
      <xdr:row>21</xdr:row>
      <xdr:rowOff>114300</xdr:rowOff>
    </xdr:to>
    <xdr:pic>
      <xdr:nvPicPr>
        <xdr:cNvPr id="60" name="59 Imagen" descr="Japan">
          <a:hlinkClick xmlns:r="http://schemas.openxmlformats.org/officeDocument/2006/relationships" r:id="rId25" tooltip="Japa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7625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22</xdr:row>
      <xdr:rowOff>0</xdr:rowOff>
    </xdr:from>
    <xdr:to>
      <xdr:col>24</xdr:col>
      <xdr:colOff>171450</xdr:colOff>
      <xdr:row>22</xdr:row>
      <xdr:rowOff>95250</xdr:rowOff>
    </xdr:to>
    <xdr:pic>
      <xdr:nvPicPr>
        <xdr:cNvPr id="61" name="60 Imagen" descr="Germany">
          <a:hlinkClick xmlns:r="http://schemas.openxmlformats.org/officeDocument/2006/relationships" r:id="rId19" tooltip="German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00062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23</xdr:row>
      <xdr:rowOff>0</xdr:rowOff>
    </xdr:from>
    <xdr:to>
      <xdr:col>24</xdr:col>
      <xdr:colOff>171450</xdr:colOff>
      <xdr:row>23</xdr:row>
      <xdr:rowOff>95250</xdr:rowOff>
    </xdr:to>
    <xdr:pic>
      <xdr:nvPicPr>
        <xdr:cNvPr id="62" name="61 Imagen" descr="England">
          <a:hlinkClick xmlns:r="http://schemas.openxmlformats.org/officeDocument/2006/relationships" r:id="rId15" tooltip="Englan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23875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24</xdr:row>
      <xdr:rowOff>0</xdr:rowOff>
    </xdr:from>
    <xdr:to>
      <xdr:col>24</xdr:col>
      <xdr:colOff>171450</xdr:colOff>
      <xdr:row>24</xdr:row>
      <xdr:rowOff>114300</xdr:rowOff>
    </xdr:to>
    <xdr:pic>
      <xdr:nvPicPr>
        <xdr:cNvPr id="63" name="62 Imagen" descr="Japan">
          <a:hlinkClick xmlns:r="http://schemas.openxmlformats.org/officeDocument/2006/relationships" r:id="rId25" tooltip="Japa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4768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16</xdr:col>
      <xdr:colOff>171450</xdr:colOff>
      <xdr:row>2</xdr:row>
      <xdr:rowOff>114300</xdr:rowOff>
    </xdr:to>
    <xdr:pic>
      <xdr:nvPicPr>
        <xdr:cNvPr id="64" name="63 Imagen" descr="France">
          <a:hlinkClick xmlns:r="http://schemas.openxmlformats.org/officeDocument/2006/relationships" r:id="rId13" tooltip="Fran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4762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16</xdr:col>
      <xdr:colOff>171450</xdr:colOff>
      <xdr:row>3</xdr:row>
      <xdr:rowOff>95250</xdr:rowOff>
    </xdr:to>
    <xdr:pic>
      <xdr:nvPicPr>
        <xdr:cNvPr id="65" name="64 Imagen" descr="Mexico">
          <a:hlinkClick xmlns:r="http://schemas.openxmlformats.org/officeDocument/2006/relationships" r:id="rId29" tooltip="Mexico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71437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4</xdr:row>
      <xdr:rowOff>0</xdr:rowOff>
    </xdr:from>
    <xdr:to>
      <xdr:col>16</xdr:col>
      <xdr:colOff>171450</xdr:colOff>
      <xdr:row>4</xdr:row>
      <xdr:rowOff>95250</xdr:rowOff>
    </xdr:to>
    <xdr:pic>
      <xdr:nvPicPr>
        <xdr:cNvPr id="66" name="65 Imagen" descr="Mexico">
          <a:hlinkClick xmlns:r="http://schemas.openxmlformats.org/officeDocument/2006/relationships" r:id="rId29" tooltip="Mexico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95250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5</xdr:row>
      <xdr:rowOff>0</xdr:rowOff>
    </xdr:from>
    <xdr:to>
      <xdr:col>16</xdr:col>
      <xdr:colOff>171450</xdr:colOff>
      <xdr:row>5</xdr:row>
      <xdr:rowOff>95250</xdr:rowOff>
    </xdr:to>
    <xdr:pic>
      <xdr:nvPicPr>
        <xdr:cNvPr id="67" name="66 Imagen" descr="Mexico">
          <a:hlinkClick xmlns:r="http://schemas.openxmlformats.org/officeDocument/2006/relationships" r:id="rId29" tooltip="Mexico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119062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6</xdr:row>
      <xdr:rowOff>0</xdr:rowOff>
    </xdr:from>
    <xdr:to>
      <xdr:col>16</xdr:col>
      <xdr:colOff>171450</xdr:colOff>
      <xdr:row>6</xdr:row>
      <xdr:rowOff>95250</xdr:rowOff>
    </xdr:to>
    <xdr:pic>
      <xdr:nvPicPr>
        <xdr:cNvPr id="68" name="67 Imagen" descr="Mexico">
          <a:hlinkClick xmlns:r="http://schemas.openxmlformats.org/officeDocument/2006/relationships" r:id="rId29" tooltip="Mexico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142875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171450</xdr:colOff>
      <xdr:row>7</xdr:row>
      <xdr:rowOff>95250</xdr:rowOff>
    </xdr:to>
    <xdr:pic>
      <xdr:nvPicPr>
        <xdr:cNvPr id="69" name="68 Imagen" descr="Mexico">
          <a:hlinkClick xmlns:r="http://schemas.openxmlformats.org/officeDocument/2006/relationships" r:id="rId29" tooltip="Mexico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166687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8</xdr:row>
      <xdr:rowOff>0</xdr:rowOff>
    </xdr:from>
    <xdr:to>
      <xdr:col>16</xdr:col>
      <xdr:colOff>171450</xdr:colOff>
      <xdr:row>8</xdr:row>
      <xdr:rowOff>95250</xdr:rowOff>
    </xdr:to>
    <xdr:pic>
      <xdr:nvPicPr>
        <xdr:cNvPr id="70" name="69 Imagen" descr="Mexico">
          <a:hlinkClick xmlns:r="http://schemas.openxmlformats.org/officeDocument/2006/relationships" r:id="rId29" tooltip="Mexico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190500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9</xdr:row>
      <xdr:rowOff>0</xdr:rowOff>
    </xdr:from>
    <xdr:to>
      <xdr:col>16</xdr:col>
      <xdr:colOff>171450</xdr:colOff>
      <xdr:row>9</xdr:row>
      <xdr:rowOff>95250</xdr:rowOff>
    </xdr:to>
    <xdr:pic>
      <xdr:nvPicPr>
        <xdr:cNvPr id="71" name="70 Imagen" descr="Mexico">
          <a:hlinkClick xmlns:r="http://schemas.openxmlformats.org/officeDocument/2006/relationships" r:id="rId29" tooltip="Mexico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214312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10</xdr:row>
      <xdr:rowOff>0</xdr:rowOff>
    </xdr:from>
    <xdr:to>
      <xdr:col>16</xdr:col>
      <xdr:colOff>171450</xdr:colOff>
      <xdr:row>10</xdr:row>
      <xdr:rowOff>95250</xdr:rowOff>
    </xdr:to>
    <xdr:pic>
      <xdr:nvPicPr>
        <xdr:cNvPr id="72" name="71 Imagen" descr="Mexico">
          <a:hlinkClick xmlns:r="http://schemas.openxmlformats.org/officeDocument/2006/relationships" r:id="rId29" tooltip="Mexico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238125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11</xdr:row>
      <xdr:rowOff>0</xdr:rowOff>
    </xdr:from>
    <xdr:to>
      <xdr:col>16</xdr:col>
      <xdr:colOff>171450</xdr:colOff>
      <xdr:row>11</xdr:row>
      <xdr:rowOff>114300</xdr:rowOff>
    </xdr:to>
    <xdr:pic>
      <xdr:nvPicPr>
        <xdr:cNvPr id="73" name="72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26193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12</xdr:row>
      <xdr:rowOff>0</xdr:rowOff>
    </xdr:from>
    <xdr:to>
      <xdr:col>16</xdr:col>
      <xdr:colOff>171450</xdr:colOff>
      <xdr:row>12</xdr:row>
      <xdr:rowOff>114300</xdr:rowOff>
    </xdr:to>
    <xdr:pic>
      <xdr:nvPicPr>
        <xdr:cNvPr id="74" name="73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28575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13</xdr:row>
      <xdr:rowOff>0</xdr:rowOff>
    </xdr:from>
    <xdr:to>
      <xdr:col>16</xdr:col>
      <xdr:colOff>171450</xdr:colOff>
      <xdr:row>13</xdr:row>
      <xdr:rowOff>95250</xdr:rowOff>
    </xdr:to>
    <xdr:pic>
      <xdr:nvPicPr>
        <xdr:cNvPr id="75" name="74 Imagen" descr="Mexico">
          <a:hlinkClick xmlns:r="http://schemas.openxmlformats.org/officeDocument/2006/relationships" r:id="rId29" tooltip="Mexico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309562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14</xdr:row>
      <xdr:rowOff>0</xdr:rowOff>
    </xdr:from>
    <xdr:to>
      <xdr:col>16</xdr:col>
      <xdr:colOff>171450</xdr:colOff>
      <xdr:row>14</xdr:row>
      <xdr:rowOff>95250</xdr:rowOff>
    </xdr:to>
    <xdr:pic>
      <xdr:nvPicPr>
        <xdr:cNvPr id="76" name="75 Imagen" descr="Mexico">
          <a:hlinkClick xmlns:r="http://schemas.openxmlformats.org/officeDocument/2006/relationships" r:id="rId29" tooltip="Mexico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333375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15</xdr:row>
      <xdr:rowOff>0</xdr:rowOff>
    </xdr:from>
    <xdr:to>
      <xdr:col>16</xdr:col>
      <xdr:colOff>171450</xdr:colOff>
      <xdr:row>15</xdr:row>
      <xdr:rowOff>95250</xdr:rowOff>
    </xdr:to>
    <xdr:pic>
      <xdr:nvPicPr>
        <xdr:cNvPr id="77" name="76 Imagen" descr="England">
          <a:hlinkClick xmlns:r="http://schemas.openxmlformats.org/officeDocument/2006/relationships" r:id="rId15" tooltip="Englan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357187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16</xdr:row>
      <xdr:rowOff>0</xdr:rowOff>
    </xdr:from>
    <xdr:to>
      <xdr:col>16</xdr:col>
      <xdr:colOff>171450</xdr:colOff>
      <xdr:row>16</xdr:row>
      <xdr:rowOff>114300</xdr:rowOff>
    </xdr:to>
    <xdr:pic>
      <xdr:nvPicPr>
        <xdr:cNvPr id="78" name="77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38100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17</xdr:row>
      <xdr:rowOff>0</xdr:rowOff>
    </xdr:from>
    <xdr:to>
      <xdr:col>16</xdr:col>
      <xdr:colOff>171450</xdr:colOff>
      <xdr:row>17</xdr:row>
      <xdr:rowOff>95250</xdr:rowOff>
    </xdr:to>
    <xdr:pic>
      <xdr:nvPicPr>
        <xdr:cNvPr id="79" name="78 Imagen" descr="Mexico">
          <a:hlinkClick xmlns:r="http://schemas.openxmlformats.org/officeDocument/2006/relationships" r:id="rId29" tooltip="Mexico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404812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18</xdr:row>
      <xdr:rowOff>0</xdr:rowOff>
    </xdr:from>
    <xdr:to>
      <xdr:col>16</xdr:col>
      <xdr:colOff>171450</xdr:colOff>
      <xdr:row>18</xdr:row>
      <xdr:rowOff>95250</xdr:rowOff>
    </xdr:to>
    <xdr:pic>
      <xdr:nvPicPr>
        <xdr:cNvPr id="80" name="79 Imagen" descr="Mexico">
          <a:hlinkClick xmlns:r="http://schemas.openxmlformats.org/officeDocument/2006/relationships" r:id="rId29" tooltip="Mexico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428625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19</xdr:row>
      <xdr:rowOff>0</xdr:rowOff>
    </xdr:from>
    <xdr:to>
      <xdr:col>16</xdr:col>
      <xdr:colOff>171450</xdr:colOff>
      <xdr:row>19</xdr:row>
      <xdr:rowOff>114300</xdr:rowOff>
    </xdr:to>
    <xdr:pic>
      <xdr:nvPicPr>
        <xdr:cNvPr id="81" name="80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45243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20</xdr:row>
      <xdr:rowOff>0</xdr:rowOff>
    </xdr:from>
    <xdr:to>
      <xdr:col>16</xdr:col>
      <xdr:colOff>171450</xdr:colOff>
      <xdr:row>20</xdr:row>
      <xdr:rowOff>95250</xdr:rowOff>
    </xdr:to>
    <xdr:pic>
      <xdr:nvPicPr>
        <xdr:cNvPr id="82" name="81 Imagen" descr="Mexico">
          <a:hlinkClick xmlns:r="http://schemas.openxmlformats.org/officeDocument/2006/relationships" r:id="rId29" tooltip="Mexico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476250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21</xdr:row>
      <xdr:rowOff>0</xdr:rowOff>
    </xdr:from>
    <xdr:to>
      <xdr:col>16</xdr:col>
      <xdr:colOff>171450</xdr:colOff>
      <xdr:row>21</xdr:row>
      <xdr:rowOff>95250</xdr:rowOff>
    </xdr:to>
    <xdr:pic>
      <xdr:nvPicPr>
        <xdr:cNvPr id="83" name="82 Imagen" descr="Mexico">
          <a:hlinkClick xmlns:r="http://schemas.openxmlformats.org/officeDocument/2006/relationships" r:id="rId29" tooltip="Mexico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500062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22</xdr:row>
      <xdr:rowOff>0</xdr:rowOff>
    </xdr:from>
    <xdr:to>
      <xdr:col>16</xdr:col>
      <xdr:colOff>171450</xdr:colOff>
      <xdr:row>22</xdr:row>
      <xdr:rowOff>95250</xdr:rowOff>
    </xdr:to>
    <xdr:pic>
      <xdr:nvPicPr>
        <xdr:cNvPr id="84" name="83 Imagen" descr="Mexico">
          <a:hlinkClick xmlns:r="http://schemas.openxmlformats.org/officeDocument/2006/relationships" r:id="rId29" tooltip="Mexico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523875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23</xdr:row>
      <xdr:rowOff>0</xdr:rowOff>
    </xdr:from>
    <xdr:to>
      <xdr:col>16</xdr:col>
      <xdr:colOff>171450</xdr:colOff>
      <xdr:row>23</xdr:row>
      <xdr:rowOff>95250</xdr:rowOff>
    </xdr:to>
    <xdr:pic>
      <xdr:nvPicPr>
        <xdr:cNvPr id="85" name="84 Imagen" descr="Mexico">
          <a:hlinkClick xmlns:r="http://schemas.openxmlformats.org/officeDocument/2006/relationships" r:id="rId29" tooltip="Mexico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547687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24</xdr:row>
      <xdr:rowOff>0</xdr:rowOff>
    </xdr:from>
    <xdr:to>
      <xdr:col>16</xdr:col>
      <xdr:colOff>171450</xdr:colOff>
      <xdr:row>24</xdr:row>
      <xdr:rowOff>95250</xdr:rowOff>
    </xdr:to>
    <xdr:pic>
      <xdr:nvPicPr>
        <xdr:cNvPr id="86" name="85 Imagen" descr="Mexico">
          <a:hlinkClick xmlns:r="http://schemas.openxmlformats.org/officeDocument/2006/relationships" r:id="rId29" tooltip="Mexico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571500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16</xdr:col>
      <xdr:colOff>171450</xdr:colOff>
      <xdr:row>2</xdr:row>
      <xdr:rowOff>114300</xdr:rowOff>
    </xdr:to>
    <xdr:pic>
      <xdr:nvPicPr>
        <xdr:cNvPr id="87" name="86 Imagen" descr="Brazil">
          <a:hlinkClick xmlns:r="http://schemas.openxmlformats.org/officeDocument/2006/relationships" r:id="rId9" tooltip="Brazi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4762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16</xdr:col>
      <xdr:colOff>171450</xdr:colOff>
      <xdr:row>3</xdr:row>
      <xdr:rowOff>114300</xdr:rowOff>
    </xdr:to>
    <xdr:pic>
      <xdr:nvPicPr>
        <xdr:cNvPr id="88" name="87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7143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4</xdr:row>
      <xdr:rowOff>0</xdr:rowOff>
    </xdr:from>
    <xdr:to>
      <xdr:col>16</xdr:col>
      <xdr:colOff>171450</xdr:colOff>
      <xdr:row>4</xdr:row>
      <xdr:rowOff>114300</xdr:rowOff>
    </xdr:to>
    <xdr:pic>
      <xdr:nvPicPr>
        <xdr:cNvPr id="89" name="88 Imagen" descr="France">
          <a:hlinkClick xmlns:r="http://schemas.openxmlformats.org/officeDocument/2006/relationships" r:id="rId13" tooltip="Fran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9525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5</xdr:row>
      <xdr:rowOff>0</xdr:rowOff>
    </xdr:from>
    <xdr:to>
      <xdr:col>16</xdr:col>
      <xdr:colOff>171450</xdr:colOff>
      <xdr:row>5</xdr:row>
      <xdr:rowOff>95250</xdr:rowOff>
    </xdr:to>
    <xdr:pic>
      <xdr:nvPicPr>
        <xdr:cNvPr id="90" name="89 Imagen" descr="England">
          <a:hlinkClick xmlns:r="http://schemas.openxmlformats.org/officeDocument/2006/relationships" r:id="rId15" tooltip="Englan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119062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6</xdr:row>
      <xdr:rowOff>0</xdr:rowOff>
    </xdr:from>
    <xdr:to>
      <xdr:col>16</xdr:col>
      <xdr:colOff>171450</xdr:colOff>
      <xdr:row>6</xdr:row>
      <xdr:rowOff>114300</xdr:rowOff>
    </xdr:to>
    <xdr:pic>
      <xdr:nvPicPr>
        <xdr:cNvPr id="91" name="90 Imagen" descr="Brazil">
          <a:hlinkClick xmlns:r="http://schemas.openxmlformats.org/officeDocument/2006/relationships" r:id="rId9" tooltip="Brazi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14287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171450</xdr:colOff>
      <xdr:row>7</xdr:row>
      <xdr:rowOff>114300</xdr:rowOff>
    </xdr:to>
    <xdr:pic>
      <xdr:nvPicPr>
        <xdr:cNvPr id="92" name="91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16668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8</xdr:row>
      <xdr:rowOff>0</xdr:rowOff>
    </xdr:from>
    <xdr:to>
      <xdr:col>16</xdr:col>
      <xdr:colOff>171450</xdr:colOff>
      <xdr:row>8</xdr:row>
      <xdr:rowOff>114300</xdr:rowOff>
    </xdr:to>
    <xdr:pic>
      <xdr:nvPicPr>
        <xdr:cNvPr id="93" name="92 Imagen" descr="France">
          <a:hlinkClick xmlns:r="http://schemas.openxmlformats.org/officeDocument/2006/relationships" r:id="rId13" tooltip="Fran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19050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9</xdr:row>
      <xdr:rowOff>0</xdr:rowOff>
    </xdr:from>
    <xdr:to>
      <xdr:col>16</xdr:col>
      <xdr:colOff>171450</xdr:colOff>
      <xdr:row>9</xdr:row>
      <xdr:rowOff>114300</xdr:rowOff>
    </xdr:to>
    <xdr:pic>
      <xdr:nvPicPr>
        <xdr:cNvPr id="94" name="93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21431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10</xdr:row>
      <xdr:rowOff>0</xdr:rowOff>
    </xdr:from>
    <xdr:to>
      <xdr:col>16</xdr:col>
      <xdr:colOff>171450</xdr:colOff>
      <xdr:row>10</xdr:row>
      <xdr:rowOff>114300</xdr:rowOff>
    </xdr:to>
    <xdr:pic>
      <xdr:nvPicPr>
        <xdr:cNvPr id="95" name="94 Imagen" descr="Brazil">
          <a:hlinkClick xmlns:r="http://schemas.openxmlformats.org/officeDocument/2006/relationships" r:id="rId9" tooltip="Brazi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23812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11</xdr:row>
      <xdr:rowOff>0</xdr:rowOff>
    </xdr:from>
    <xdr:to>
      <xdr:col>16</xdr:col>
      <xdr:colOff>171450</xdr:colOff>
      <xdr:row>11</xdr:row>
      <xdr:rowOff>114300</xdr:rowOff>
    </xdr:to>
    <xdr:pic>
      <xdr:nvPicPr>
        <xdr:cNvPr id="96" name="95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26193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12</xdr:row>
      <xdr:rowOff>0</xdr:rowOff>
    </xdr:from>
    <xdr:to>
      <xdr:col>16</xdr:col>
      <xdr:colOff>171450</xdr:colOff>
      <xdr:row>12</xdr:row>
      <xdr:rowOff>95250</xdr:rowOff>
    </xdr:to>
    <xdr:pic>
      <xdr:nvPicPr>
        <xdr:cNvPr id="97" name="96 Imagen" descr="England">
          <a:hlinkClick xmlns:r="http://schemas.openxmlformats.org/officeDocument/2006/relationships" r:id="rId15" tooltip="Englan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285750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13</xdr:row>
      <xdr:rowOff>0</xdr:rowOff>
    </xdr:from>
    <xdr:to>
      <xdr:col>16</xdr:col>
      <xdr:colOff>171450</xdr:colOff>
      <xdr:row>13</xdr:row>
      <xdr:rowOff>95250</xdr:rowOff>
    </xdr:to>
    <xdr:pic>
      <xdr:nvPicPr>
        <xdr:cNvPr id="98" name="97 Imagen" descr="England">
          <a:hlinkClick xmlns:r="http://schemas.openxmlformats.org/officeDocument/2006/relationships" r:id="rId15" tooltip="Englan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309562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14</xdr:row>
      <xdr:rowOff>0</xdr:rowOff>
    </xdr:from>
    <xdr:to>
      <xdr:col>16</xdr:col>
      <xdr:colOff>171450</xdr:colOff>
      <xdr:row>14</xdr:row>
      <xdr:rowOff>95250</xdr:rowOff>
    </xdr:to>
    <xdr:pic>
      <xdr:nvPicPr>
        <xdr:cNvPr id="99" name="98 Imagen" descr="Germany">
          <a:hlinkClick xmlns:r="http://schemas.openxmlformats.org/officeDocument/2006/relationships" r:id="rId19" tooltip="German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333375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15</xdr:row>
      <xdr:rowOff>0</xdr:rowOff>
    </xdr:from>
    <xdr:to>
      <xdr:col>16</xdr:col>
      <xdr:colOff>171450</xdr:colOff>
      <xdr:row>15</xdr:row>
      <xdr:rowOff>114300</xdr:rowOff>
    </xdr:to>
    <xdr:pic>
      <xdr:nvPicPr>
        <xdr:cNvPr id="100" name="99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35718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16</xdr:row>
      <xdr:rowOff>0</xdr:rowOff>
    </xdr:from>
    <xdr:to>
      <xdr:col>16</xdr:col>
      <xdr:colOff>171450</xdr:colOff>
      <xdr:row>16</xdr:row>
      <xdr:rowOff>114300</xdr:rowOff>
    </xdr:to>
    <xdr:pic>
      <xdr:nvPicPr>
        <xdr:cNvPr id="101" name="100 Imagen" descr="Brazil">
          <a:hlinkClick xmlns:r="http://schemas.openxmlformats.org/officeDocument/2006/relationships" r:id="rId9" tooltip="Brazi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38100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17</xdr:row>
      <xdr:rowOff>0</xdr:rowOff>
    </xdr:from>
    <xdr:to>
      <xdr:col>16</xdr:col>
      <xdr:colOff>171450</xdr:colOff>
      <xdr:row>17</xdr:row>
      <xdr:rowOff>114300</xdr:rowOff>
    </xdr:to>
    <xdr:pic>
      <xdr:nvPicPr>
        <xdr:cNvPr id="102" name="101 Imagen" descr="Brazil">
          <a:hlinkClick xmlns:r="http://schemas.openxmlformats.org/officeDocument/2006/relationships" r:id="rId9" tooltip="Brazi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40481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18</xdr:row>
      <xdr:rowOff>0</xdr:rowOff>
    </xdr:from>
    <xdr:to>
      <xdr:col>16</xdr:col>
      <xdr:colOff>171450</xdr:colOff>
      <xdr:row>18</xdr:row>
      <xdr:rowOff>95250</xdr:rowOff>
    </xdr:to>
    <xdr:pic>
      <xdr:nvPicPr>
        <xdr:cNvPr id="103" name="102 Imagen" descr="Germany">
          <a:hlinkClick xmlns:r="http://schemas.openxmlformats.org/officeDocument/2006/relationships" r:id="rId19" tooltip="German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428625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19</xdr:row>
      <xdr:rowOff>0</xdr:rowOff>
    </xdr:from>
    <xdr:to>
      <xdr:col>16</xdr:col>
      <xdr:colOff>171450</xdr:colOff>
      <xdr:row>19</xdr:row>
      <xdr:rowOff>114300</xdr:rowOff>
    </xdr:to>
    <xdr:pic>
      <xdr:nvPicPr>
        <xdr:cNvPr id="104" name="103 Imagen" descr="Brazil">
          <a:hlinkClick xmlns:r="http://schemas.openxmlformats.org/officeDocument/2006/relationships" r:id="rId9" tooltip="Brazi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45243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20</xdr:row>
      <xdr:rowOff>0</xdr:rowOff>
    </xdr:from>
    <xdr:to>
      <xdr:col>16</xdr:col>
      <xdr:colOff>171450</xdr:colOff>
      <xdr:row>20</xdr:row>
      <xdr:rowOff>114300</xdr:rowOff>
    </xdr:to>
    <xdr:pic>
      <xdr:nvPicPr>
        <xdr:cNvPr id="105" name="104 Imagen" descr="Russia">
          <a:hlinkClick xmlns:r="http://schemas.openxmlformats.org/officeDocument/2006/relationships" r:id="rId21" tooltip="Rus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47625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21</xdr:row>
      <xdr:rowOff>0</xdr:rowOff>
    </xdr:from>
    <xdr:to>
      <xdr:col>16</xdr:col>
      <xdr:colOff>171450</xdr:colOff>
      <xdr:row>21</xdr:row>
      <xdr:rowOff>114300</xdr:rowOff>
    </xdr:to>
    <xdr:pic>
      <xdr:nvPicPr>
        <xdr:cNvPr id="106" name="105 Imagen" descr="Brazil">
          <a:hlinkClick xmlns:r="http://schemas.openxmlformats.org/officeDocument/2006/relationships" r:id="rId9" tooltip="Brazi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50006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22</xdr:row>
      <xdr:rowOff>0</xdr:rowOff>
    </xdr:from>
    <xdr:to>
      <xdr:col>16</xdr:col>
      <xdr:colOff>171450</xdr:colOff>
      <xdr:row>22</xdr:row>
      <xdr:rowOff>114300</xdr:rowOff>
    </xdr:to>
    <xdr:pic>
      <xdr:nvPicPr>
        <xdr:cNvPr id="107" name="106 Imagen" descr="Brazil">
          <a:hlinkClick xmlns:r="http://schemas.openxmlformats.org/officeDocument/2006/relationships" r:id="rId9" tooltip="Brazi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52387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23</xdr:row>
      <xdr:rowOff>0</xdr:rowOff>
    </xdr:from>
    <xdr:to>
      <xdr:col>16</xdr:col>
      <xdr:colOff>171450</xdr:colOff>
      <xdr:row>23</xdr:row>
      <xdr:rowOff>114300</xdr:rowOff>
    </xdr:to>
    <xdr:pic>
      <xdr:nvPicPr>
        <xdr:cNvPr id="108" name="107 Imagen" descr="Brazil">
          <a:hlinkClick xmlns:r="http://schemas.openxmlformats.org/officeDocument/2006/relationships" r:id="rId9" tooltip="Brazi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54768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24</xdr:row>
      <xdr:rowOff>0</xdr:rowOff>
    </xdr:from>
    <xdr:to>
      <xdr:col>16</xdr:col>
      <xdr:colOff>171450</xdr:colOff>
      <xdr:row>24</xdr:row>
      <xdr:rowOff>114300</xdr:rowOff>
    </xdr:to>
    <xdr:pic>
      <xdr:nvPicPr>
        <xdr:cNvPr id="109" name="108 Imagen" descr="Brazil">
          <a:hlinkClick xmlns:r="http://schemas.openxmlformats.org/officeDocument/2006/relationships" r:id="rId9" tooltip="Brazi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57150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</xdr:row>
      <xdr:rowOff>0</xdr:rowOff>
    </xdr:from>
    <xdr:to>
      <xdr:col>24</xdr:col>
      <xdr:colOff>171450</xdr:colOff>
      <xdr:row>2</xdr:row>
      <xdr:rowOff>114300</xdr:rowOff>
    </xdr:to>
    <xdr:pic>
      <xdr:nvPicPr>
        <xdr:cNvPr id="110" name="109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4762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3</xdr:row>
      <xdr:rowOff>0</xdr:rowOff>
    </xdr:from>
    <xdr:to>
      <xdr:col>24</xdr:col>
      <xdr:colOff>171450</xdr:colOff>
      <xdr:row>3</xdr:row>
      <xdr:rowOff>114300</xdr:rowOff>
    </xdr:to>
    <xdr:pic>
      <xdr:nvPicPr>
        <xdr:cNvPr id="111" name="110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7143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4</xdr:row>
      <xdr:rowOff>0</xdr:rowOff>
    </xdr:from>
    <xdr:to>
      <xdr:col>24</xdr:col>
      <xdr:colOff>171450</xdr:colOff>
      <xdr:row>4</xdr:row>
      <xdr:rowOff>114300</xdr:rowOff>
    </xdr:to>
    <xdr:pic>
      <xdr:nvPicPr>
        <xdr:cNvPr id="112" name="111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9525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5</xdr:row>
      <xdr:rowOff>0</xdr:rowOff>
    </xdr:from>
    <xdr:to>
      <xdr:col>24</xdr:col>
      <xdr:colOff>171450</xdr:colOff>
      <xdr:row>5</xdr:row>
      <xdr:rowOff>114300</xdr:rowOff>
    </xdr:to>
    <xdr:pic>
      <xdr:nvPicPr>
        <xdr:cNvPr id="113" name="112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11906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171450</xdr:colOff>
      <xdr:row>6</xdr:row>
      <xdr:rowOff>114300</xdr:rowOff>
    </xdr:to>
    <xdr:pic>
      <xdr:nvPicPr>
        <xdr:cNvPr id="114" name="113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14287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7</xdr:row>
      <xdr:rowOff>0</xdr:rowOff>
    </xdr:from>
    <xdr:to>
      <xdr:col>24</xdr:col>
      <xdr:colOff>171450</xdr:colOff>
      <xdr:row>7</xdr:row>
      <xdr:rowOff>114300</xdr:rowOff>
    </xdr:to>
    <xdr:pic>
      <xdr:nvPicPr>
        <xdr:cNvPr id="115" name="114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16668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8</xdr:row>
      <xdr:rowOff>0</xdr:rowOff>
    </xdr:from>
    <xdr:to>
      <xdr:col>24</xdr:col>
      <xdr:colOff>171450</xdr:colOff>
      <xdr:row>8</xdr:row>
      <xdr:rowOff>114300</xdr:rowOff>
    </xdr:to>
    <xdr:pic>
      <xdr:nvPicPr>
        <xdr:cNvPr id="116" name="115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19050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9</xdr:row>
      <xdr:rowOff>0</xdr:rowOff>
    </xdr:from>
    <xdr:to>
      <xdr:col>24</xdr:col>
      <xdr:colOff>171450</xdr:colOff>
      <xdr:row>9</xdr:row>
      <xdr:rowOff>114300</xdr:rowOff>
    </xdr:to>
    <xdr:pic>
      <xdr:nvPicPr>
        <xdr:cNvPr id="117" name="116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21431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10</xdr:row>
      <xdr:rowOff>0</xdr:rowOff>
    </xdr:from>
    <xdr:to>
      <xdr:col>24</xdr:col>
      <xdr:colOff>171450</xdr:colOff>
      <xdr:row>10</xdr:row>
      <xdr:rowOff>114300</xdr:rowOff>
    </xdr:to>
    <xdr:pic>
      <xdr:nvPicPr>
        <xdr:cNvPr id="118" name="117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23812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11</xdr:row>
      <xdr:rowOff>0</xdr:rowOff>
    </xdr:from>
    <xdr:to>
      <xdr:col>24</xdr:col>
      <xdr:colOff>171450</xdr:colOff>
      <xdr:row>11</xdr:row>
      <xdr:rowOff>114300</xdr:rowOff>
    </xdr:to>
    <xdr:pic>
      <xdr:nvPicPr>
        <xdr:cNvPr id="119" name="118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26193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12</xdr:row>
      <xdr:rowOff>0</xdr:rowOff>
    </xdr:from>
    <xdr:to>
      <xdr:col>24</xdr:col>
      <xdr:colOff>171450</xdr:colOff>
      <xdr:row>12</xdr:row>
      <xdr:rowOff>114300</xdr:rowOff>
    </xdr:to>
    <xdr:pic>
      <xdr:nvPicPr>
        <xdr:cNvPr id="120" name="119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28575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13</xdr:row>
      <xdr:rowOff>0</xdr:rowOff>
    </xdr:from>
    <xdr:to>
      <xdr:col>24</xdr:col>
      <xdr:colOff>171450</xdr:colOff>
      <xdr:row>13</xdr:row>
      <xdr:rowOff>114300</xdr:rowOff>
    </xdr:to>
    <xdr:pic>
      <xdr:nvPicPr>
        <xdr:cNvPr id="121" name="120 Imagen" descr="France">
          <a:hlinkClick xmlns:r="http://schemas.openxmlformats.org/officeDocument/2006/relationships" r:id="rId13" tooltip="Fran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30956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14</xdr:row>
      <xdr:rowOff>0</xdr:rowOff>
    </xdr:from>
    <xdr:to>
      <xdr:col>24</xdr:col>
      <xdr:colOff>171450</xdr:colOff>
      <xdr:row>14</xdr:row>
      <xdr:rowOff>114300</xdr:rowOff>
    </xdr:to>
    <xdr:pic>
      <xdr:nvPicPr>
        <xdr:cNvPr id="122" name="121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33337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15</xdr:row>
      <xdr:rowOff>0</xdr:rowOff>
    </xdr:from>
    <xdr:to>
      <xdr:col>24</xdr:col>
      <xdr:colOff>171450</xdr:colOff>
      <xdr:row>15</xdr:row>
      <xdr:rowOff>114300</xdr:rowOff>
    </xdr:to>
    <xdr:pic>
      <xdr:nvPicPr>
        <xdr:cNvPr id="123" name="122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35718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16</xdr:row>
      <xdr:rowOff>0</xdr:rowOff>
    </xdr:from>
    <xdr:to>
      <xdr:col>24</xdr:col>
      <xdr:colOff>171450</xdr:colOff>
      <xdr:row>16</xdr:row>
      <xdr:rowOff>114300</xdr:rowOff>
    </xdr:to>
    <xdr:pic>
      <xdr:nvPicPr>
        <xdr:cNvPr id="124" name="123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38100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17</xdr:row>
      <xdr:rowOff>0</xdr:rowOff>
    </xdr:from>
    <xdr:to>
      <xdr:col>24</xdr:col>
      <xdr:colOff>171450</xdr:colOff>
      <xdr:row>17</xdr:row>
      <xdr:rowOff>114300</xdr:rowOff>
    </xdr:to>
    <xdr:pic>
      <xdr:nvPicPr>
        <xdr:cNvPr id="125" name="124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40481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18</xdr:row>
      <xdr:rowOff>0</xdr:rowOff>
    </xdr:from>
    <xdr:to>
      <xdr:col>24</xdr:col>
      <xdr:colOff>171450</xdr:colOff>
      <xdr:row>18</xdr:row>
      <xdr:rowOff>114300</xdr:rowOff>
    </xdr:to>
    <xdr:pic>
      <xdr:nvPicPr>
        <xdr:cNvPr id="126" name="125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42862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19</xdr:row>
      <xdr:rowOff>0</xdr:rowOff>
    </xdr:from>
    <xdr:to>
      <xdr:col>24</xdr:col>
      <xdr:colOff>171450</xdr:colOff>
      <xdr:row>19</xdr:row>
      <xdr:rowOff>114300</xdr:rowOff>
    </xdr:to>
    <xdr:pic>
      <xdr:nvPicPr>
        <xdr:cNvPr id="127" name="126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45243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20</xdr:row>
      <xdr:rowOff>0</xdr:rowOff>
    </xdr:from>
    <xdr:to>
      <xdr:col>24</xdr:col>
      <xdr:colOff>171450</xdr:colOff>
      <xdr:row>20</xdr:row>
      <xdr:rowOff>114300</xdr:rowOff>
    </xdr:to>
    <xdr:pic>
      <xdr:nvPicPr>
        <xdr:cNvPr id="128" name="127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47625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21</xdr:row>
      <xdr:rowOff>0</xdr:rowOff>
    </xdr:from>
    <xdr:to>
      <xdr:col>24</xdr:col>
      <xdr:colOff>171450</xdr:colOff>
      <xdr:row>21</xdr:row>
      <xdr:rowOff>114300</xdr:rowOff>
    </xdr:to>
    <xdr:pic>
      <xdr:nvPicPr>
        <xdr:cNvPr id="129" name="128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50006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22</xdr:row>
      <xdr:rowOff>0</xdr:rowOff>
    </xdr:from>
    <xdr:to>
      <xdr:col>24</xdr:col>
      <xdr:colOff>171450</xdr:colOff>
      <xdr:row>22</xdr:row>
      <xdr:rowOff>114300</xdr:rowOff>
    </xdr:to>
    <xdr:pic>
      <xdr:nvPicPr>
        <xdr:cNvPr id="130" name="129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52387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23</xdr:row>
      <xdr:rowOff>0</xdr:rowOff>
    </xdr:from>
    <xdr:to>
      <xdr:col>24</xdr:col>
      <xdr:colOff>171450</xdr:colOff>
      <xdr:row>23</xdr:row>
      <xdr:rowOff>114300</xdr:rowOff>
    </xdr:to>
    <xdr:pic>
      <xdr:nvPicPr>
        <xdr:cNvPr id="131" name="130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54768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24</xdr:row>
      <xdr:rowOff>0</xdr:rowOff>
    </xdr:from>
    <xdr:to>
      <xdr:col>24</xdr:col>
      <xdr:colOff>171450</xdr:colOff>
      <xdr:row>24</xdr:row>
      <xdr:rowOff>114300</xdr:rowOff>
    </xdr:to>
    <xdr:pic>
      <xdr:nvPicPr>
        <xdr:cNvPr id="132" name="131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57150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16</xdr:col>
      <xdr:colOff>171450</xdr:colOff>
      <xdr:row>2</xdr:row>
      <xdr:rowOff>114300</xdr:rowOff>
    </xdr:to>
    <xdr:pic>
      <xdr:nvPicPr>
        <xdr:cNvPr id="133" name="132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4762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16</xdr:col>
      <xdr:colOff>171450</xdr:colOff>
      <xdr:row>3</xdr:row>
      <xdr:rowOff>114300</xdr:rowOff>
    </xdr:to>
    <xdr:pic>
      <xdr:nvPicPr>
        <xdr:cNvPr id="134" name="133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7143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4</xdr:row>
      <xdr:rowOff>0</xdr:rowOff>
    </xdr:from>
    <xdr:to>
      <xdr:col>16</xdr:col>
      <xdr:colOff>171450</xdr:colOff>
      <xdr:row>4</xdr:row>
      <xdr:rowOff>114300</xdr:rowOff>
    </xdr:to>
    <xdr:pic>
      <xdr:nvPicPr>
        <xdr:cNvPr id="135" name="134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9525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5</xdr:row>
      <xdr:rowOff>0</xdr:rowOff>
    </xdr:from>
    <xdr:to>
      <xdr:col>16</xdr:col>
      <xdr:colOff>171450</xdr:colOff>
      <xdr:row>5</xdr:row>
      <xdr:rowOff>95250</xdr:rowOff>
    </xdr:to>
    <xdr:pic>
      <xdr:nvPicPr>
        <xdr:cNvPr id="136" name="135 Imagen" descr="Germany">
          <a:hlinkClick xmlns:r="http://schemas.openxmlformats.org/officeDocument/2006/relationships" r:id="rId19" tooltip="German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119062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6</xdr:row>
      <xdr:rowOff>0</xdr:rowOff>
    </xdr:from>
    <xdr:to>
      <xdr:col>16</xdr:col>
      <xdr:colOff>171450</xdr:colOff>
      <xdr:row>6</xdr:row>
      <xdr:rowOff>95250</xdr:rowOff>
    </xdr:to>
    <xdr:pic>
      <xdr:nvPicPr>
        <xdr:cNvPr id="137" name="136 Imagen" descr="England">
          <a:hlinkClick xmlns:r="http://schemas.openxmlformats.org/officeDocument/2006/relationships" r:id="rId15" tooltip="Englan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142875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171450</xdr:colOff>
      <xdr:row>7</xdr:row>
      <xdr:rowOff>114300</xdr:rowOff>
    </xdr:to>
    <xdr:pic>
      <xdr:nvPicPr>
        <xdr:cNvPr id="138" name="137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16668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8</xdr:row>
      <xdr:rowOff>0</xdr:rowOff>
    </xdr:from>
    <xdr:to>
      <xdr:col>16</xdr:col>
      <xdr:colOff>171450</xdr:colOff>
      <xdr:row>8</xdr:row>
      <xdr:rowOff>114300</xdr:rowOff>
    </xdr:to>
    <xdr:pic>
      <xdr:nvPicPr>
        <xdr:cNvPr id="139" name="138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19050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9</xdr:row>
      <xdr:rowOff>0</xdr:rowOff>
    </xdr:from>
    <xdr:to>
      <xdr:col>16</xdr:col>
      <xdr:colOff>171450</xdr:colOff>
      <xdr:row>9</xdr:row>
      <xdr:rowOff>114300</xdr:rowOff>
    </xdr:to>
    <xdr:pic>
      <xdr:nvPicPr>
        <xdr:cNvPr id="140" name="139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21431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10</xdr:row>
      <xdr:rowOff>0</xdr:rowOff>
    </xdr:from>
    <xdr:to>
      <xdr:col>16</xdr:col>
      <xdr:colOff>171450</xdr:colOff>
      <xdr:row>10</xdr:row>
      <xdr:rowOff>95250</xdr:rowOff>
    </xdr:to>
    <xdr:pic>
      <xdr:nvPicPr>
        <xdr:cNvPr id="141" name="140 Imagen" descr="England">
          <a:hlinkClick xmlns:r="http://schemas.openxmlformats.org/officeDocument/2006/relationships" r:id="rId15" tooltip="Englan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238125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11</xdr:row>
      <xdr:rowOff>0</xdr:rowOff>
    </xdr:from>
    <xdr:to>
      <xdr:col>16</xdr:col>
      <xdr:colOff>171450</xdr:colOff>
      <xdr:row>11</xdr:row>
      <xdr:rowOff>114300</xdr:rowOff>
    </xdr:to>
    <xdr:pic>
      <xdr:nvPicPr>
        <xdr:cNvPr id="142" name="141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26193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12</xdr:row>
      <xdr:rowOff>0</xdr:rowOff>
    </xdr:from>
    <xdr:to>
      <xdr:col>16</xdr:col>
      <xdr:colOff>171450</xdr:colOff>
      <xdr:row>12</xdr:row>
      <xdr:rowOff>114300</xdr:rowOff>
    </xdr:to>
    <xdr:pic>
      <xdr:nvPicPr>
        <xdr:cNvPr id="143" name="142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28575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13</xdr:row>
      <xdr:rowOff>0</xdr:rowOff>
    </xdr:from>
    <xdr:to>
      <xdr:col>16</xdr:col>
      <xdr:colOff>171450</xdr:colOff>
      <xdr:row>13</xdr:row>
      <xdr:rowOff>114300</xdr:rowOff>
    </xdr:to>
    <xdr:pic>
      <xdr:nvPicPr>
        <xdr:cNvPr id="144" name="143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30956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14</xdr:row>
      <xdr:rowOff>0</xdr:rowOff>
    </xdr:from>
    <xdr:to>
      <xdr:col>16</xdr:col>
      <xdr:colOff>171450</xdr:colOff>
      <xdr:row>14</xdr:row>
      <xdr:rowOff>95250</xdr:rowOff>
    </xdr:to>
    <xdr:pic>
      <xdr:nvPicPr>
        <xdr:cNvPr id="145" name="144 Imagen" descr="England">
          <a:hlinkClick xmlns:r="http://schemas.openxmlformats.org/officeDocument/2006/relationships" r:id="rId15" tooltip="Englan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333375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15</xdr:row>
      <xdr:rowOff>0</xdr:rowOff>
    </xdr:from>
    <xdr:to>
      <xdr:col>16</xdr:col>
      <xdr:colOff>171450</xdr:colOff>
      <xdr:row>15</xdr:row>
      <xdr:rowOff>114300</xdr:rowOff>
    </xdr:to>
    <xdr:pic>
      <xdr:nvPicPr>
        <xdr:cNvPr id="146" name="145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35718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16</xdr:row>
      <xdr:rowOff>0</xdr:rowOff>
    </xdr:from>
    <xdr:to>
      <xdr:col>16</xdr:col>
      <xdr:colOff>171450</xdr:colOff>
      <xdr:row>16</xdr:row>
      <xdr:rowOff>114300</xdr:rowOff>
    </xdr:to>
    <xdr:pic>
      <xdr:nvPicPr>
        <xdr:cNvPr id="147" name="146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38100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17</xdr:row>
      <xdr:rowOff>0</xdr:rowOff>
    </xdr:from>
    <xdr:to>
      <xdr:col>16</xdr:col>
      <xdr:colOff>171450</xdr:colOff>
      <xdr:row>17</xdr:row>
      <xdr:rowOff>114300</xdr:rowOff>
    </xdr:to>
    <xdr:pic>
      <xdr:nvPicPr>
        <xdr:cNvPr id="148" name="147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40481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18</xdr:row>
      <xdr:rowOff>0</xdr:rowOff>
    </xdr:from>
    <xdr:to>
      <xdr:col>16</xdr:col>
      <xdr:colOff>171450</xdr:colOff>
      <xdr:row>18</xdr:row>
      <xdr:rowOff>114300</xdr:rowOff>
    </xdr:to>
    <xdr:pic>
      <xdr:nvPicPr>
        <xdr:cNvPr id="149" name="148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42862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19</xdr:row>
      <xdr:rowOff>0</xdr:rowOff>
    </xdr:from>
    <xdr:to>
      <xdr:col>16</xdr:col>
      <xdr:colOff>171450</xdr:colOff>
      <xdr:row>19</xdr:row>
      <xdr:rowOff>114300</xdr:rowOff>
    </xdr:to>
    <xdr:pic>
      <xdr:nvPicPr>
        <xdr:cNvPr id="150" name="149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45243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20</xdr:row>
      <xdr:rowOff>0</xdr:rowOff>
    </xdr:from>
    <xdr:to>
      <xdr:col>16</xdr:col>
      <xdr:colOff>171450</xdr:colOff>
      <xdr:row>20</xdr:row>
      <xdr:rowOff>95250</xdr:rowOff>
    </xdr:to>
    <xdr:pic>
      <xdr:nvPicPr>
        <xdr:cNvPr id="151" name="150 Imagen" descr="England">
          <a:hlinkClick xmlns:r="http://schemas.openxmlformats.org/officeDocument/2006/relationships" r:id="rId15" tooltip="Englan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476250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21</xdr:row>
      <xdr:rowOff>0</xdr:rowOff>
    </xdr:from>
    <xdr:to>
      <xdr:col>16</xdr:col>
      <xdr:colOff>171450</xdr:colOff>
      <xdr:row>21</xdr:row>
      <xdr:rowOff>95250</xdr:rowOff>
    </xdr:to>
    <xdr:pic>
      <xdr:nvPicPr>
        <xdr:cNvPr id="152" name="151 Imagen" descr="England">
          <a:hlinkClick xmlns:r="http://schemas.openxmlformats.org/officeDocument/2006/relationships" r:id="rId15" tooltip="Englan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500062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22</xdr:row>
      <xdr:rowOff>0</xdr:rowOff>
    </xdr:from>
    <xdr:to>
      <xdr:col>16</xdr:col>
      <xdr:colOff>171450</xdr:colOff>
      <xdr:row>22</xdr:row>
      <xdr:rowOff>95250</xdr:rowOff>
    </xdr:to>
    <xdr:pic>
      <xdr:nvPicPr>
        <xdr:cNvPr id="153" name="152 Imagen" descr="England">
          <a:hlinkClick xmlns:r="http://schemas.openxmlformats.org/officeDocument/2006/relationships" r:id="rId15" tooltip="Englan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523875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23</xdr:row>
      <xdr:rowOff>0</xdr:rowOff>
    </xdr:from>
    <xdr:to>
      <xdr:col>16</xdr:col>
      <xdr:colOff>171450</xdr:colOff>
      <xdr:row>23</xdr:row>
      <xdr:rowOff>114300</xdr:rowOff>
    </xdr:to>
    <xdr:pic>
      <xdr:nvPicPr>
        <xdr:cNvPr id="154" name="153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54768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24</xdr:row>
      <xdr:rowOff>0</xdr:rowOff>
    </xdr:from>
    <xdr:to>
      <xdr:col>16</xdr:col>
      <xdr:colOff>171450</xdr:colOff>
      <xdr:row>24</xdr:row>
      <xdr:rowOff>95250</xdr:rowOff>
    </xdr:to>
    <xdr:pic>
      <xdr:nvPicPr>
        <xdr:cNvPr id="155" name="154 Imagen" descr="England">
          <a:hlinkClick xmlns:r="http://schemas.openxmlformats.org/officeDocument/2006/relationships" r:id="rId15" tooltip="Englan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571500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</xdr:row>
      <xdr:rowOff>0</xdr:rowOff>
    </xdr:from>
    <xdr:to>
      <xdr:col>24</xdr:col>
      <xdr:colOff>171450</xdr:colOff>
      <xdr:row>2</xdr:row>
      <xdr:rowOff>114300</xdr:rowOff>
    </xdr:to>
    <xdr:pic>
      <xdr:nvPicPr>
        <xdr:cNvPr id="156" name="155 Imagen" descr="Turkey">
          <a:hlinkClick xmlns:r="http://schemas.openxmlformats.org/officeDocument/2006/relationships" r:id="rId31" tooltip="Turke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4762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3</xdr:row>
      <xdr:rowOff>0</xdr:rowOff>
    </xdr:from>
    <xdr:to>
      <xdr:col>24</xdr:col>
      <xdr:colOff>171450</xdr:colOff>
      <xdr:row>3</xdr:row>
      <xdr:rowOff>114300</xdr:rowOff>
    </xdr:to>
    <xdr:pic>
      <xdr:nvPicPr>
        <xdr:cNvPr id="157" name="156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7143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4</xdr:row>
      <xdr:rowOff>0</xdr:rowOff>
    </xdr:from>
    <xdr:to>
      <xdr:col>24</xdr:col>
      <xdr:colOff>171450</xdr:colOff>
      <xdr:row>4</xdr:row>
      <xdr:rowOff>114300</xdr:rowOff>
    </xdr:to>
    <xdr:pic>
      <xdr:nvPicPr>
        <xdr:cNvPr id="158" name="157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9525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5</xdr:row>
      <xdr:rowOff>0</xdr:rowOff>
    </xdr:from>
    <xdr:to>
      <xdr:col>24</xdr:col>
      <xdr:colOff>171450</xdr:colOff>
      <xdr:row>5</xdr:row>
      <xdr:rowOff>95250</xdr:rowOff>
    </xdr:to>
    <xdr:pic>
      <xdr:nvPicPr>
        <xdr:cNvPr id="159" name="158 Imagen" descr="England">
          <a:hlinkClick xmlns:r="http://schemas.openxmlformats.org/officeDocument/2006/relationships" r:id="rId15" tooltip="Englan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119062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171450</xdr:colOff>
      <xdr:row>6</xdr:row>
      <xdr:rowOff>114300</xdr:rowOff>
    </xdr:to>
    <xdr:pic>
      <xdr:nvPicPr>
        <xdr:cNvPr id="160" name="159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14287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7</xdr:row>
      <xdr:rowOff>0</xdr:rowOff>
    </xdr:from>
    <xdr:to>
      <xdr:col>24</xdr:col>
      <xdr:colOff>171450</xdr:colOff>
      <xdr:row>7</xdr:row>
      <xdr:rowOff>114300</xdr:rowOff>
    </xdr:to>
    <xdr:pic>
      <xdr:nvPicPr>
        <xdr:cNvPr id="161" name="160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16668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8</xdr:row>
      <xdr:rowOff>0</xdr:rowOff>
    </xdr:from>
    <xdr:to>
      <xdr:col>24</xdr:col>
      <xdr:colOff>171450</xdr:colOff>
      <xdr:row>8</xdr:row>
      <xdr:rowOff>114300</xdr:rowOff>
    </xdr:to>
    <xdr:pic>
      <xdr:nvPicPr>
        <xdr:cNvPr id="162" name="161 Imagen" descr="Spain">
          <a:hlinkClick xmlns:r="http://schemas.openxmlformats.org/officeDocument/2006/relationships" r:id="rId11" tooltip="Spai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19050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9</xdr:row>
      <xdr:rowOff>0</xdr:rowOff>
    </xdr:from>
    <xdr:to>
      <xdr:col>24</xdr:col>
      <xdr:colOff>171450</xdr:colOff>
      <xdr:row>9</xdr:row>
      <xdr:rowOff>95250</xdr:rowOff>
    </xdr:to>
    <xdr:pic>
      <xdr:nvPicPr>
        <xdr:cNvPr id="163" name="162 Imagen" descr="Paraguay">
          <a:hlinkClick xmlns:r="http://schemas.openxmlformats.org/officeDocument/2006/relationships" r:id="rId33" tooltip="Paragua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214312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10</xdr:row>
      <xdr:rowOff>0</xdr:rowOff>
    </xdr:from>
    <xdr:to>
      <xdr:col>24</xdr:col>
      <xdr:colOff>171450</xdr:colOff>
      <xdr:row>10</xdr:row>
      <xdr:rowOff>95250</xdr:rowOff>
    </xdr:to>
    <xdr:pic>
      <xdr:nvPicPr>
        <xdr:cNvPr id="164" name="163 Imagen" descr="England">
          <a:hlinkClick xmlns:r="http://schemas.openxmlformats.org/officeDocument/2006/relationships" r:id="rId15" tooltip="Englan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238125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11</xdr:row>
      <xdr:rowOff>0</xdr:rowOff>
    </xdr:from>
    <xdr:to>
      <xdr:col>24</xdr:col>
      <xdr:colOff>171450</xdr:colOff>
      <xdr:row>11</xdr:row>
      <xdr:rowOff>114300</xdr:rowOff>
    </xdr:to>
    <xdr:pic>
      <xdr:nvPicPr>
        <xdr:cNvPr id="165" name="164 Imagen" descr="Brazil">
          <a:hlinkClick xmlns:r="http://schemas.openxmlformats.org/officeDocument/2006/relationships" r:id="rId9" tooltip="Brazi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26193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12</xdr:row>
      <xdr:rowOff>0</xdr:rowOff>
    </xdr:from>
    <xdr:to>
      <xdr:col>24</xdr:col>
      <xdr:colOff>171450</xdr:colOff>
      <xdr:row>12</xdr:row>
      <xdr:rowOff>114300</xdr:rowOff>
    </xdr:to>
    <xdr:pic>
      <xdr:nvPicPr>
        <xdr:cNvPr id="166" name="165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28575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13</xdr:row>
      <xdr:rowOff>0</xdr:rowOff>
    </xdr:from>
    <xdr:to>
      <xdr:col>24</xdr:col>
      <xdr:colOff>171450</xdr:colOff>
      <xdr:row>13</xdr:row>
      <xdr:rowOff>114300</xdr:rowOff>
    </xdr:to>
    <xdr:pic>
      <xdr:nvPicPr>
        <xdr:cNvPr id="167" name="166 Imagen" descr="Uruguay">
          <a:hlinkClick xmlns:r="http://schemas.openxmlformats.org/officeDocument/2006/relationships" r:id="rId35" tooltip="Urugua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30956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14</xdr:row>
      <xdr:rowOff>0</xdr:rowOff>
    </xdr:from>
    <xdr:to>
      <xdr:col>24</xdr:col>
      <xdr:colOff>171450</xdr:colOff>
      <xdr:row>14</xdr:row>
      <xdr:rowOff>114300</xdr:rowOff>
    </xdr:to>
    <xdr:pic>
      <xdr:nvPicPr>
        <xdr:cNvPr id="168" name="167 Imagen" descr="Uruguay">
          <a:hlinkClick xmlns:r="http://schemas.openxmlformats.org/officeDocument/2006/relationships" r:id="rId35" tooltip="Urugua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33337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15</xdr:row>
      <xdr:rowOff>0</xdr:rowOff>
    </xdr:from>
    <xdr:to>
      <xdr:col>24</xdr:col>
      <xdr:colOff>171450</xdr:colOff>
      <xdr:row>15</xdr:row>
      <xdr:rowOff>114300</xdr:rowOff>
    </xdr:to>
    <xdr:pic>
      <xdr:nvPicPr>
        <xdr:cNvPr id="169" name="168 Imagen" descr="Brazil">
          <a:hlinkClick xmlns:r="http://schemas.openxmlformats.org/officeDocument/2006/relationships" r:id="rId9" tooltip="Brazi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35718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16</xdr:row>
      <xdr:rowOff>0</xdr:rowOff>
    </xdr:from>
    <xdr:to>
      <xdr:col>24</xdr:col>
      <xdr:colOff>171450</xdr:colOff>
      <xdr:row>16</xdr:row>
      <xdr:rowOff>114300</xdr:rowOff>
    </xdr:to>
    <xdr:pic>
      <xdr:nvPicPr>
        <xdr:cNvPr id="170" name="169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38100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17</xdr:row>
      <xdr:rowOff>0</xdr:rowOff>
    </xdr:from>
    <xdr:to>
      <xdr:col>24</xdr:col>
      <xdr:colOff>171450</xdr:colOff>
      <xdr:row>17</xdr:row>
      <xdr:rowOff>114300</xdr:rowOff>
    </xdr:to>
    <xdr:pic>
      <xdr:nvPicPr>
        <xdr:cNvPr id="171" name="170 Imagen" descr="Portugal">
          <a:hlinkClick xmlns:r="http://schemas.openxmlformats.org/officeDocument/2006/relationships" r:id="rId37" tooltip="Portug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40481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18</xdr:row>
      <xdr:rowOff>0</xdr:rowOff>
    </xdr:from>
    <xdr:to>
      <xdr:col>24</xdr:col>
      <xdr:colOff>171450</xdr:colOff>
      <xdr:row>18</xdr:row>
      <xdr:rowOff>114300</xdr:rowOff>
    </xdr:to>
    <xdr:pic>
      <xdr:nvPicPr>
        <xdr:cNvPr id="172" name="171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42862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19</xdr:row>
      <xdr:rowOff>0</xdr:rowOff>
    </xdr:from>
    <xdr:to>
      <xdr:col>24</xdr:col>
      <xdr:colOff>171450</xdr:colOff>
      <xdr:row>19</xdr:row>
      <xdr:rowOff>95250</xdr:rowOff>
    </xdr:to>
    <xdr:pic>
      <xdr:nvPicPr>
        <xdr:cNvPr id="173" name="172 Imagen" descr="England">
          <a:hlinkClick xmlns:r="http://schemas.openxmlformats.org/officeDocument/2006/relationships" r:id="rId15" tooltip="Englan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452437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20</xdr:row>
      <xdr:rowOff>0</xdr:rowOff>
    </xdr:from>
    <xdr:to>
      <xdr:col>24</xdr:col>
      <xdr:colOff>171450</xdr:colOff>
      <xdr:row>20</xdr:row>
      <xdr:rowOff>114300</xdr:rowOff>
    </xdr:to>
    <xdr:pic>
      <xdr:nvPicPr>
        <xdr:cNvPr id="174" name="173 Imagen" descr="Uruguay">
          <a:hlinkClick xmlns:r="http://schemas.openxmlformats.org/officeDocument/2006/relationships" r:id="rId35" tooltip="Urugua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47625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21</xdr:row>
      <xdr:rowOff>0</xdr:rowOff>
    </xdr:from>
    <xdr:to>
      <xdr:col>24</xdr:col>
      <xdr:colOff>171450</xdr:colOff>
      <xdr:row>21</xdr:row>
      <xdr:rowOff>114300</xdr:rowOff>
    </xdr:to>
    <xdr:pic>
      <xdr:nvPicPr>
        <xdr:cNvPr id="175" name="174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50006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22</xdr:row>
      <xdr:rowOff>0</xdr:rowOff>
    </xdr:from>
    <xdr:to>
      <xdr:col>24</xdr:col>
      <xdr:colOff>171450</xdr:colOff>
      <xdr:row>22</xdr:row>
      <xdr:rowOff>114300</xdr:rowOff>
    </xdr:to>
    <xdr:pic>
      <xdr:nvPicPr>
        <xdr:cNvPr id="176" name="175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52387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23</xdr:row>
      <xdr:rowOff>0</xdr:rowOff>
    </xdr:from>
    <xdr:to>
      <xdr:col>24</xdr:col>
      <xdr:colOff>171450</xdr:colOff>
      <xdr:row>23</xdr:row>
      <xdr:rowOff>114300</xdr:rowOff>
    </xdr:to>
    <xdr:pic>
      <xdr:nvPicPr>
        <xdr:cNvPr id="177" name="176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54768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24</xdr:row>
      <xdr:rowOff>0</xdr:rowOff>
    </xdr:from>
    <xdr:to>
      <xdr:col>24</xdr:col>
      <xdr:colOff>171450</xdr:colOff>
      <xdr:row>24</xdr:row>
      <xdr:rowOff>95250</xdr:rowOff>
    </xdr:to>
    <xdr:pic>
      <xdr:nvPicPr>
        <xdr:cNvPr id="178" name="177 Imagen" descr="Paraguay">
          <a:hlinkClick xmlns:r="http://schemas.openxmlformats.org/officeDocument/2006/relationships" r:id="rId33" tooltip="Paragua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571500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16</xdr:col>
      <xdr:colOff>171450</xdr:colOff>
      <xdr:row>2</xdr:row>
      <xdr:rowOff>114300</xdr:rowOff>
    </xdr:to>
    <xdr:pic>
      <xdr:nvPicPr>
        <xdr:cNvPr id="179" name="178 Imagen" descr="French Polynesia">
          <a:hlinkClick xmlns:r="http://schemas.openxmlformats.org/officeDocument/2006/relationships" r:id="rId39" tooltip="French Polyne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4762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16</xdr:col>
      <xdr:colOff>171450</xdr:colOff>
      <xdr:row>3</xdr:row>
      <xdr:rowOff>114300</xdr:rowOff>
    </xdr:to>
    <xdr:pic>
      <xdr:nvPicPr>
        <xdr:cNvPr id="180" name="179 Imagen" descr="French Polynesia">
          <a:hlinkClick xmlns:r="http://schemas.openxmlformats.org/officeDocument/2006/relationships" r:id="rId39" tooltip="French Polyne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7143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4</xdr:row>
      <xdr:rowOff>0</xdr:rowOff>
    </xdr:from>
    <xdr:to>
      <xdr:col>16</xdr:col>
      <xdr:colOff>171450</xdr:colOff>
      <xdr:row>4</xdr:row>
      <xdr:rowOff>114300</xdr:rowOff>
    </xdr:to>
    <xdr:pic>
      <xdr:nvPicPr>
        <xdr:cNvPr id="181" name="180 Imagen" descr="France">
          <a:hlinkClick xmlns:r="http://schemas.openxmlformats.org/officeDocument/2006/relationships" r:id="rId13" tooltip="Fran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9525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5</xdr:row>
      <xdr:rowOff>0</xdr:rowOff>
    </xdr:from>
    <xdr:to>
      <xdr:col>16</xdr:col>
      <xdr:colOff>171450</xdr:colOff>
      <xdr:row>5</xdr:row>
      <xdr:rowOff>114300</xdr:rowOff>
    </xdr:to>
    <xdr:pic>
      <xdr:nvPicPr>
        <xdr:cNvPr id="182" name="181 Imagen" descr="French Polynesia">
          <a:hlinkClick xmlns:r="http://schemas.openxmlformats.org/officeDocument/2006/relationships" r:id="rId39" tooltip="French Polyne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11906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6</xdr:row>
      <xdr:rowOff>0</xdr:rowOff>
    </xdr:from>
    <xdr:to>
      <xdr:col>16</xdr:col>
      <xdr:colOff>171450</xdr:colOff>
      <xdr:row>6</xdr:row>
      <xdr:rowOff>114300</xdr:rowOff>
    </xdr:to>
    <xdr:pic>
      <xdr:nvPicPr>
        <xdr:cNvPr id="183" name="182 Imagen" descr="French Polynesia">
          <a:hlinkClick xmlns:r="http://schemas.openxmlformats.org/officeDocument/2006/relationships" r:id="rId39" tooltip="French Polyne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14287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171450</xdr:colOff>
      <xdr:row>7</xdr:row>
      <xdr:rowOff>114300</xdr:rowOff>
    </xdr:to>
    <xdr:pic>
      <xdr:nvPicPr>
        <xdr:cNvPr id="184" name="183 Imagen" descr="French Polynesia">
          <a:hlinkClick xmlns:r="http://schemas.openxmlformats.org/officeDocument/2006/relationships" r:id="rId39" tooltip="French Polyne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16668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8</xdr:row>
      <xdr:rowOff>0</xdr:rowOff>
    </xdr:from>
    <xdr:to>
      <xdr:col>16</xdr:col>
      <xdr:colOff>171450</xdr:colOff>
      <xdr:row>8</xdr:row>
      <xdr:rowOff>114300</xdr:rowOff>
    </xdr:to>
    <xdr:pic>
      <xdr:nvPicPr>
        <xdr:cNvPr id="185" name="184 Imagen" descr="French Polynesia">
          <a:hlinkClick xmlns:r="http://schemas.openxmlformats.org/officeDocument/2006/relationships" r:id="rId39" tooltip="French Polyne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19050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9</xdr:row>
      <xdr:rowOff>0</xdr:rowOff>
    </xdr:from>
    <xdr:to>
      <xdr:col>16</xdr:col>
      <xdr:colOff>171450</xdr:colOff>
      <xdr:row>9</xdr:row>
      <xdr:rowOff>114300</xdr:rowOff>
    </xdr:to>
    <xdr:pic>
      <xdr:nvPicPr>
        <xdr:cNvPr id="186" name="185 Imagen" descr="French Polynesia">
          <a:hlinkClick xmlns:r="http://schemas.openxmlformats.org/officeDocument/2006/relationships" r:id="rId39" tooltip="French Polyne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21431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10</xdr:row>
      <xdr:rowOff>0</xdr:rowOff>
    </xdr:from>
    <xdr:to>
      <xdr:col>16</xdr:col>
      <xdr:colOff>171450</xdr:colOff>
      <xdr:row>10</xdr:row>
      <xdr:rowOff>114300</xdr:rowOff>
    </xdr:to>
    <xdr:pic>
      <xdr:nvPicPr>
        <xdr:cNvPr id="187" name="186 Imagen" descr="French Polynesia">
          <a:hlinkClick xmlns:r="http://schemas.openxmlformats.org/officeDocument/2006/relationships" r:id="rId39" tooltip="French Polyne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23812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11</xdr:row>
      <xdr:rowOff>0</xdr:rowOff>
    </xdr:from>
    <xdr:to>
      <xdr:col>16</xdr:col>
      <xdr:colOff>171450</xdr:colOff>
      <xdr:row>11</xdr:row>
      <xdr:rowOff>114300</xdr:rowOff>
    </xdr:to>
    <xdr:pic>
      <xdr:nvPicPr>
        <xdr:cNvPr id="188" name="187 Imagen" descr="French Polynesia">
          <a:hlinkClick xmlns:r="http://schemas.openxmlformats.org/officeDocument/2006/relationships" r:id="rId39" tooltip="French Polyne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26193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12</xdr:row>
      <xdr:rowOff>0</xdr:rowOff>
    </xdr:from>
    <xdr:to>
      <xdr:col>16</xdr:col>
      <xdr:colOff>171450</xdr:colOff>
      <xdr:row>12</xdr:row>
      <xdr:rowOff>114300</xdr:rowOff>
    </xdr:to>
    <xdr:pic>
      <xdr:nvPicPr>
        <xdr:cNvPr id="189" name="188 Imagen" descr="French Polynesia">
          <a:hlinkClick xmlns:r="http://schemas.openxmlformats.org/officeDocument/2006/relationships" r:id="rId39" tooltip="French Polyne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28575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13</xdr:row>
      <xdr:rowOff>0</xdr:rowOff>
    </xdr:from>
    <xdr:to>
      <xdr:col>16</xdr:col>
      <xdr:colOff>171450</xdr:colOff>
      <xdr:row>13</xdr:row>
      <xdr:rowOff>114300</xdr:rowOff>
    </xdr:to>
    <xdr:pic>
      <xdr:nvPicPr>
        <xdr:cNvPr id="190" name="189 Imagen" descr="French Polynesia">
          <a:hlinkClick xmlns:r="http://schemas.openxmlformats.org/officeDocument/2006/relationships" r:id="rId39" tooltip="French Polyne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30956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14</xdr:row>
      <xdr:rowOff>0</xdr:rowOff>
    </xdr:from>
    <xdr:to>
      <xdr:col>16</xdr:col>
      <xdr:colOff>171450</xdr:colOff>
      <xdr:row>14</xdr:row>
      <xdr:rowOff>114300</xdr:rowOff>
    </xdr:to>
    <xdr:pic>
      <xdr:nvPicPr>
        <xdr:cNvPr id="191" name="190 Imagen" descr="French Polynesia">
          <a:hlinkClick xmlns:r="http://schemas.openxmlformats.org/officeDocument/2006/relationships" r:id="rId39" tooltip="French Polyne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33337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15</xdr:row>
      <xdr:rowOff>0</xdr:rowOff>
    </xdr:from>
    <xdr:to>
      <xdr:col>16</xdr:col>
      <xdr:colOff>171450</xdr:colOff>
      <xdr:row>15</xdr:row>
      <xdr:rowOff>114300</xdr:rowOff>
    </xdr:to>
    <xdr:pic>
      <xdr:nvPicPr>
        <xdr:cNvPr id="192" name="191 Imagen" descr="French Polynesia">
          <a:hlinkClick xmlns:r="http://schemas.openxmlformats.org/officeDocument/2006/relationships" r:id="rId39" tooltip="French Polyne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35718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16</xdr:row>
      <xdr:rowOff>0</xdr:rowOff>
    </xdr:from>
    <xdr:to>
      <xdr:col>16</xdr:col>
      <xdr:colOff>171450</xdr:colOff>
      <xdr:row>16</xdr:row>
      <xdr:rowOff>114300</xdr:rowOff>
    </xdr:to>
    <xdr:pic>
      <xdr:nvPicPr>
        <xdr:cNvPr id="193" name="192 Imagen" descr="French Polynesia">
          <a:hlinkClick xmlns:r="http://schemas.openxmlformats.org/officeDocument/2006/relationships" r:id="rId39" tooltip="French Polyne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38100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17</xdr:row>
      <xdr:rowOff>0</xdr:rowOff>
    </xdr:from>
    <xdr:to>
      <xdr:col>16</xdr:col>
      <xdr:colOff>171450</xdr:colOff>
      <xdr:row>17</xdr:row>
      <xdr:rowOff>114300</xdr:rowOff>
    </xdr:to>
    <xdr:pic>
      <xdr:nvPicPr>
        <xdr:cNvPr id="194" name="193 Imagen" descr="French Polynesia">
          <a:hlinkClick xmlns:r="http://schemas.openxmlformats.org/officeDocument/2006/relationships" r:id="rId39" tooltip="French Polyne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40481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18</xdr:row>
      <xdr:rowOff>0</xdr:rowOff>
    </xdr:from>
    <xdr:to>
      <xdr:col>16</xdr:col>
      <xdr:colOff>171450</xdr:colOff>
      <xdr:row>18</xdr:row>
      <xdr:rowOff>114300</xdr:rowOff>
    </xdr:to>
    <xdr:pic>
      <xdr:nvPicPr>
        <xdr:cNvPr id="195" name="194 Imagen" descr="French Polynesia">
          <a:hlinkClick xmlns:r="http://schemas.openxmlformats.org/officeDocument/2006/relationships" r:id="rId39" tooltip="French Polyne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42862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19</xdr:row>
      <xdr:rowOff>0</xdr:rowOff>
    </xdr:from>
    <xdr:to>
      <xdr:col>16</xdr:col>
      <xdr:colOff>171450</xdr:colOff>
      <xdr:row>19</xdr:row>
      <xdr:rowOff>114300</xdr:rowOff>
    </xdr:to>
    <xdr:pic>
      <xdr:nvPicPr>
        <xdr:cNvPr id="196" name="195 Imagen" descr="French Polynesia">
          <a:hlinkClick xmlns:r="http://schemas.openxmlformats.org/officeDocument/2006/relationships" r:id="rId39" tooltip="French Polyne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45243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20</xdr:row>
      <xdr:rowOff>0</xdr:rowOff>
    </xdr:from>
    <xdr:to>
      <xdr:col>16</xdr:col>
      <xdr:colOff>171450</xdr:colOff>
      <xdr:row>20</xdr:row>
      <xdr:rowOff>114300</xdr:rowOff>
    </xdr:to>
    <xdr:pic>
      <xdr:nvPicPr>
        <xdr:cNvPr id="197" name="196 Imagen" descr="French Polynesia">
          <a:hlinkClick xmlns:r="http://schemas.openxmlformats.org/officeDocument/2006/relationships" r:id="rId39" tooltip="French Polyne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47625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21</xdr:row>
      <xdr:rowOff>0</xdr:rowOff>
    </xdr:from>
    <xdr:to>
      <xdr:col>16</xdr:col>
      <xdr:colOff>171450</xdr:colOff>
      <xdr:row>21</xdr:row>
      <xdr:rowOff>114300</xdr:rowOff>
    </xdr:to>
    <xdr:pic>
      <xdr:nvPicPr>
        <xdr:cNvPr id="198" name="197 Imagen" descr="French Polynesia">
          <a:hlinkClick xmlns:r="http://schemas.openxmlformats.org/officeDocument/2006/relationships" r:id="rId39" tooltip="French Polyne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50006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22</xdr:row>
      <xdr:rowOff>0</xdr:rowOff>
    </xdr:from>
    <xdr:to>
      <xdr:col>16</xdr:col>
      <xdr:colOff>171450</xdr:colOff>
      <xdr:row>22</xdr:row>
      <xdr:rowOff>114300</xdr:rowOff>
    </xdr:to>
    <xdr:pic>
      <xdr:nvPicPr>
        <xdr:cNvPr id="199" name="198 Imagen" descr="French Polynesia">
          <a:hlinkClick xmlns:r="http://schemas.openxmlformats.org/officeDocument/2006/relationships" r:id="rId39" tooltip="French Polyne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52387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23</xdr:row>
      <xdr:rowOff>0</xdr:rowOff>
    </xdr:from>
    <xdr:to>
      <xdr:col>16</xdr:col>
      <xdr:colOff>171450</xdr:colOff>
      <xdr:row>23</xdr:row>
      <xdr:rowOff>114300</xdr:rowOff>
    </xdr:to>
    <xdr:pic>
      <xdr:nvPicPr>
        <xdr:cNvPr id="200" name="199 Imagen" descr="French Polynesia">
          <a:hlinkClick xmlns:r="http://schemas.openxmlformats.org/officeDocument/2006/relationships" r:id="rId39" tooltip="French Polyne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547687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24</xdr:row>
      <xdr:rowOff>0</xdr:rowOff>
    </xdr:from>
    <xdr:to>
      <xdr:col>16</xdr:col>
      <xdr:colOff>171450</xdr:colOff>
      <xdr:row>24</xdr:row>
      <xdr:rowOff>114300</xdr:rowOff>
    </xdr:to>
    <xdr:pic>
      <xdr:nvPicPr>
        <xdr:cNvPr id="201" name="200 Imagen" descr="French Polynesia">
          <a:hlinkClick xmlns:r="http://schemas.openxmlformats.org/officeDocument/2006/relationships" r:id="rId39" tooltip="French Polyne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57150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</xdr:row>
      <xdr:rowOff>0</xdr:rowOff>
    </xdr:from>
    <xdr:to>
      <xdr:col>24</xdr:col>
      <xdr:colOff>171450</xdr:colOff>
      <xdr:row>2</xdr:row>
      <xdr:rowOff>123825</xdr:rowOff>
    </xdr:to>
    <xdr:pic>
      <xdr:nvPicPr>
        <xdr:cNvPr id="202" name="201 Imagen" descr="Israel">
          <a:hlinkClick xmlns:r="http://schemas.openxmlformats.org/officeDocument/2006/relationships" r:id="rId41" tooltip="Israe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476250"/>
          <a:ext cx="171450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3</xdr:row>
      <xdr:rowOff>0</xdr:rowOff>
    </xdr:from>
    <xdr:to>
      <xdr:col>24</xdr:col>
      <xdr:colOff>171450</xdr:colOff>
      <xdr:row>3</xdr:row>
      <xdr:rowOff>85725</xdr:rowOff>
    </xdr:to>
    <xdr:pic>
      <xdr:nvPicPr>
        <xdr:cNvPr id="203" name="202 Imagen" descr="Nigeria">
          <a:hlinkClick xmlns:r="http://schemas.openxmlformats.org/officeDocument/2006/relationships" r:id="rId43" tooltip="Niger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714375"/>
          <a:ext cx="1714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4</xdr:row>
      <xdr:rowOff>0</xdr:rowOff>
    </xdr:from>
    <xdr:to>
      <xdr:col>24</xdr:col>
      <xdr:colOff>171450</xdr:colOff>
      <xdr:row>4</xdr:row>
      <xdr:rowOff>114300</xdr:rowOff>
    </xdr:to>
    <xdr:pic>
      <xdr:nvPicPr>
        <xdr:cNvPr id="204" name="203 Imagen" descr="Portugal">
          <a:hlinkClick xmlns:r="http://schemas.openxmlformats.org/officeDocument/2006/relationships" r:id="rId37" tooltip="Portug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9525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5</xdr:row>
      <xdr:rowOff>0</xdr:rowOff>
    </xdr:from>
    <xdr:to>
      <xdr:col>24</xdr:col>
      <xdr:colOff>171450</xdr:colOff>
      <xdr:row>5</xdr:row>
      <xdr:rowOff>114300</xdr:rowOff>
    </xdr:to>
    <xdr:pic>
      <xdr:nvPicPr>
        <xdr:cNvPr id="205" name="204 Imagen" descr="Portugal">
          <a:hlinkClick xmlns:r="http://schemas.openxmlformats.org/officeDocument/2006/relationships" r:id="rId37" tooltip="Portug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11906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171450</xdr:colOff>
      <xdr:row>6</xdr:row>
      <xdr:rowOff>95250</xdr:rowOff>
    </xdr:to>
    <xdr:pic>
      <xdr:nvPicPr>
        <xdr:cNvPr id="206" name="205 Imagen" descr="Scotland">
          <a:hlinkClick xmlns:r="http://schemas.openxmlformats.org/officeDocument/2006/relationships" r:id="rId45" tooltip="Scotlan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142875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7</xdr:row>
      <xdr:rowOff>0</xdr:rowOff>
    </xdr:from>
    <xdr:to>
      <xdr:col>24</xdr:col>
      <xdr:colOff>171450</xdr:colOff>
      <xdr:row>7</xdr:row>
      <xdr:rowOff>85725</xdr:rowOff>
    </xdr:to>
    <xdr:pic>
      <xdr:nvPicPr>
        <xdr:cNvPr id="207" name="206 Imagen" descr="Nigeria">
          <a:hlinkClick xmlns:r="http://schemas.openxmlformats.org/officeDocument/2006/relationships" r:id="rId43" tooltip="Niger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1666875"/>
          <a:ext cx="1714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8</xdr:row>
      <xdr:rowOff>0</xdr:rowOff>
    </xdr:from>
    <xdr:to>
      <xdr:col>24</xdr:col>
      <xdr:colOff>171450</xdr:colOff>
      <xdr:row>8</xdr:row>
      <xdr:rowOff>114300</xdr:rowOff>
    </xdr:to>
    <xdr:pic>
      <xdr:nvPicPr>
        <xdr:cNvPr id="208" name="207 Imagen" descr="Russia">
          <a:hlinkClick xmlns:r="http://schemas.openxmlformats.org/officeDocument/2006/relationships" r:id="rId21" tooltip="Russ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19050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9</xdr:row>
      <xdr:rowOff>0</xdr:rowOff>
    </xdr:from>
    <xdr:to>
      <xdr:col>24</xdr:col>
      <xdr:colOff>171450</xdr:colOff>
      <xdr:row>9</xdr:row>
      <xdr:rowOff>114300</xdr:rowOff>
    </xdr:to>
    <xdr:pic>
      <xdr:nvPicPr>
        <xdr:cNvPr id="209" name="208 Imagen" descr="Ukraine">
          <a:hlinkClick xmlns:r="http://schemas.openxmlformats.org/officeDocument/2006/relationships" r:id="rId47" tooltip="Ukrain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21431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10</xdr:row>
      <xdr:rowOff>0</xdr:rowOff>
    </xdr:from>
    <xdr:to>
      <xdr:col>24</xdr:col>
      <xdr:colOff>171450</xdr:colOff>
      <xdr:row>10</xdr:row>
      <xdr:rowOff>95250</xdr:rowOff>
    </xdr:to>
    <xdr:pic>
      <xdr:nvPicPr>
        <xdr:cNvPr id="210" name="209 Imagen" descr="Germany">
          <a:hlinkClick xmlns:r="http://schemas.openxmlformats.org/officeDocument/2006/relationships" r:id="rId19" tooltip="German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238125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11</xdr:row>
      <xdr:rowOff>0</xdr:rowOff>
    </xdr:from>
    <xdr:to>
      <xdr:col>24</xdr:col>
      <xdr:colOff>171450</xdr:colOff>
      <xdr:row>11</xdr:row>
      <xdr:rowOff>95250</xdr:rowOff>
    </xdr:to>
    <xdr:pic>
      <xdr:nvPicPr>
        <xdr:cNvPr id="211" name="210 Imagen" descr="England">
          <a:hlinkClick xmlns:r="http://schemas.openxmlformats.org/officeDocument/2006/relationships" r:id="rId15" tooltip="Englan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261937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12</xdr:row>
      <xdr:rowOff>0</xdr:rowOff>
    </xdr:from>
    <xdr:to>
      <xdr:col>24</xdr:col>
      <xdr:colOff>171450</xdr:colOff>
      <xdr:row>12</xdr:row>
      <xdr:rowOff>85725</xdr:rowOff>
    </xdr:to>
    <xdr:pic>
      <xdr:nvPicPr>
        <xdr:cNvPr id="212" name="211 Imagen" descr="Nigeria">
          <a:hlinkClick xmlns:r="http://schemas.openxmlformats.org/officeDocument/2006/relationships" r:id="rId43" tooltip="Niger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2857500"/>
          <a:ext cx="1714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13</xdr:row>
      <xdr:rowOff>0</xdr:rowOff>
    </xdr:from>
    <xdr:to>
      <xdr:col>24</xdr:col>
      <xdr:colOff>171450</xdr:colOff>
      <xdr:row>13</xdr:row>
      <xdr:rowOff>85725</xdr:rowOff>
    </xdr:to>
    <xdr:pic>
      <xdr:nvPicPr>
        <xdr:cNvPr id="213" name="212 Imagen" descr="Nigeria">
          <a:hlinkClick xmlns:r="http://schemas.openxmlformats.org/officeDocument/2006/relationships" r:id="rId43" tooltip="Niger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3095625"/>
          <a:ext cx="1714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14</xdr:row>
      <xdr:rowOff>0</xdr:rowOff>
    </xdr:from>
    <xdr:to>
      <xdr:col>24</xdr:col>
      <xdr:colOff>171450</xdr:colOff>
      <xdr:row>14</xdr:row>
      <xdr:rowOff>123825</xdr:rowOff>
    </xdr:to>
    <xdr:pic>
      <xdr:nvPicPr>
        <xdr:cNvPr id="214" name="213 Imagen" descr="Norway">
          <a:hlinkClick xmlns:r="http://schemas.openxmlformats.org/officeDocument/2006/relationships" r:id="rId49" tooltip="Norwa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3333750"/>
          <a:ext cx="171450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15</xdr:row>
      <xdr:rowOff>0</xdr:rowOff>
    </xdr:from>
    <xdr:to>
      <xdr:col>24</xdr:col>
      <xdr:colOff>171450</xdr:colOff>
      <xdr:row>15</xdr:row>
      <xdr:rowOff>95250</xdr:rowOff>
    </xdr:to>
    <xdr:pic>
      <xdr:nvPicPr>
        <xdr:cNvPr id="215" name="214 Imagen" descr="Germany">
          <a:hlinkClick xmlns:r="http://schemas.openxmlformats.org/officeDocument/2006/relationships" r:id="rId19" tooltip="German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357187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16</xdr:row>
      <xdr:rowOff>0</xdr:rowOff>
    </xdr:from>
    <xdr:to>
      <xdr:col>24</xdr:col>
      <xdr:colOff>171450</xdr:colOff>
      <xdr:row>16</xdr:row>
      <xdr:rowOff>114300</xdr:rowOff>
    </xdr:to>
    <xdr:pic>
      <xdr:nvPicPr>
        <xdr:cNvPr id="216" name="215 Imagen" descr="Ukraine">
          <a:hlinkClick xmlns:r="http://schemas.openxmlformats.org/officeDocument/2006/relationships" r:id="rId47" tooltip="Ukrain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381000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17</xdr:row>
      <xdr:rowOff>0</xdr:rowOff>
    </xdr:from>
    <xdr:to>
      <xdr:col>24</xdr:col>
      <xdr:colOff>171450</xdr:colOff>
      <xdr:row>17</xdr:row>
      <xdr:rowOff>123825</xdr:rowOff>
    </xdr:to>
    <xdr:pic>
      <xdr:nvPicPr>
        <xdr:cNvPr id="217" name="216 Imagen" descr="Israel">
          <a:hlinkClick xmlns:r="http://schemas.openxmlformats.org/officeDocument/2006/relationships" r:id="rId41" tooltip="Israe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4048125"/>
          <a:ext cx="171450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18</xdr:row>
      <xdr:rowOff>0</xdr:rowOff>
    </xdr:from>
    <xdr:to>
      <xdr:col>24</xdr:col>
      <xdr:colOff>171450</xdr:colOff>
      <xdr:row>18</xdr:row>
      <xdr:rowOff>114300</xdr:rowOff>
    </xdr:to>
    <xdr:pic>
      <xdr:nvPicPr>
        <xdr:cNvPr id="218" name="217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4286250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19</xdr:row>
      <xdr:rowOff>0</xdr:rowOff>
    </xdr:from>
    <xdr:to>
      <xdr:col>24</xdr:col>
      <xdr:colOff>171450</xdr:colOff>
      <xdr:row>19</xdr:row>
      <xdr:rowOff>85725</xdr:rowOff>
    </xdr:to>
    <xdr:pic>
      <xdr:nvPicPr>
        <xdr:cNvPr id="219" name="218 Imagen" descr="Nigeria">
          <a:hlinkClick xmlns:r="http://schemas.openxmlformats.org/officeDocument/2006/relationships" r:id="rId43" tooltip="Niger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4524375"/>
          <a:ext cx="1714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20</xdr:row>
      <xdr:rowOff>0</xdr:rowOff>
    </xdr:from>
    <xdr:to>
      <xdr:col>24</xdr:col>
      <xdr:colOff>171450</xdr:colOff>
      <xdr:row>20</xdr:row>
      <xdr:rowOff>85725</xdr:rowOff>
    </xdr:to>
    <xdr:pic>
      <xdr:nvPicPr>
        <xdr:cNvPr id="220" name="219 Imagen" descr="Nigeria">
          <a:hlinkClick xmlns:r="http://schemas.openxmlformats.org/officeDocument/2006/relationships" r:id="rId43" tooltip="Niger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4762500"/>
          <a:ext cx="1714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21</xdr:row>
      <xdr:rowOff>0</xdr:rowOff>
    </xdr:from>
    <xdr:to>
      <xdr:col>24</xdr:col>
      <xdr:colOff>171450</xdr:colOff>
      <xdr:row>21</xdr:row>
      <xdr:rowOff>114300</xdr:rowOff>
    </xdr:to>
    <xdr:pic>
      <xdr:nvPicPr>
        <xdr:cNvPr id="221" name="220 Imagen" descr="Italy">
          <a:hlinkClick xmlns:r="http://schemas.openxmlformats.org/officeDocument/2006/relationships" r:id="rId17" tooltip="Italy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5000625"/>
          <a:ext cx="1714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22</xdr:row>
      <xdr:rowOff>0</xdr:rowOff>
    </xdr:from>
    <xdr:to>
      <xdr:col>24</xdr:col>
      <xdr:colOff>171450</xdr:colOff>
      <xdr:row>22</xdr:row>
      <xdr:rowOff>85725</xdr:rowOff>
    </xdr:to>
    <xdr:pic>
      <xdr:nvPicPr>
        <xdr:cNvPr id="222" name="221 Imagen" descr="Nigeria">
          <a:hlinkClick xmlns:r="http://schemas.openxmlformats.org/officeDocument/2006/relationships" r:id="rId43" tooltip="Niger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5238750"/>
          <a:ext cx="1714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23</xdr:row>
      <xdr:rowOff>0</xdr:rowOff>
    </xdr:from>
    <xdr:to>
      <xdr:col>24</xdr:col>
      <xdr:colOff>171450</xdr:colOff>
      <xdr:row>23</xdr:row>
      <xdr:rowOff>95250</xdr:rowOff>
    </xdr:to>
    <xdr:pic>
      <xdr:nvPicPr>
        <xdr:cNvPr id="223" name="222 Imagen" descr="England">
          <a:hlinkClick xmlns:r="http://schemas.openxmlformats.org/officeDocument/2006/relationships" r:id="rId15" tooltip="England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5476875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24</xdr:row>
      <xdr:rowOff>0</xdr:rowOff>
    </xdr:from>
    <xdr:to>
      <xdr:col>24</xdr:col>
      <xdr:colOff>171450</xdr:colOff>
      <xdr:row>24</xdr:row>
      <xdr:rowOff>85725</xdr:rowOff>
    </xdr:to>
    <xdr:pic>
      <xdr:nvPicPr>
        <xdr:cNvPr id="224" name="223 Imagen" descr="Nigeria">
          <a:hlinkClick xmlns:r="http://schemas.openxmlformats.org/officeDocument/2006/relationships" r:id="rId43" tooltip="Nigeri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5715000"/>
          <a:ext cx="1714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gsamartin.es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gsamartin.es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gsamartin.es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gsamartin.es/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gsamartin.es/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://www.gsamartin.es/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gsamartin.es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gsamartin.es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gsamartin.es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gsamartin.es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gsamartin.es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es.fifa.com/confederationscup/destination/stadiums/index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gsamartin.es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gsamartin.e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Y18"/>
  <sheetViews>
    <sheetView showGridLines="0" showRowColHeaders="0" tabSelected="1" workbookViewId="0"/>
  </sheetViews>
  <sheetFormatPr baseColWidth="10" defaultColWidth="0" defaultRowHeight="18.75" customHeight="1" zeroHeight="1" x14ac:dyDescent="0.3"/>
  <cols>
    <col min="1" max="1" width="27.140625" style="221" customWidth="1"/>
    <col min="2" max="20" width="6.140625" style="27" customWidth="1"/>
    <col min="21" max="21" width="24.5703125" style="27" customWidth="1"/>
    <col min="22" max="23" width="6.140625" style="27" customWidth="1"/>
    <col min="24" max="24" width="24.5703125" style="27" customWidth="1"/>
    <col min="25" max="25" width="10" style="27" customWidth="1"/>
    <col min="26" max="16384" width="6.140625" style="27" hidden="1"/>
  </cols>
  <sheetData>
    <row r="1" spans="1:25" ht="18.75" customHeight="1" x14ac:dyDescent="0.3">
      <c r="A1" s="26" t="str">
        <f ca="1">Traducciones!C58</f>
        <v>Copa Confederaciones</v>
      </c>
      <c r="C1" s="27" t="s">
        <v>840</v>
      </c>
    </row>
    <row r="2" spans="1:25" ht="18.75" customHeight="1" thickBot="1" x14ac:dyDescent="0.35">
      <c r="A2" s="26">
        <v>2013</v>
      </c>
      <c r="I2" s="276" t="str">
        <f ca="1">Traducciones!C58 &amp; " " &amp; Traducciones!C59</f>
        <v>Copa Confederaciones 2013</v>
      </c>
      <c r="J2" s="277"/>
      <c r="K2" s="277"/>
      <c r="L2" s="277"/>
      <c r="M2" s="277"/>
      <c r="N2" s="277"/>
      <c r="O2" s="277"/>
      <c r="P2" s="277"/>
      <c r="Q2" s="278"/>
      <c r="T2" s="28">
        <v>6</v>
      </c>
      <c r="U2" s="28">
        <v>7</v>
      </c>
      <c r="V2" s="28">
        <v>8</v>
      </c>
      <c r="W2" s="28">
        <v>9</v>
      </c>
      <c r="X2" s="28">
        <v>10</v>
      </c>
    </row>
    <row r="3" spans="1:25" ht="18.75" customHeight="1" thickBot="1" x14ac:dyDescent="0.35">
      <c r="A3" s="29" t="s">
        <v>403</v>
      </c>
      <c r="I3" s="279"/>
      <c r="J3" s="280"/>
      <c r="K3" s="280"/>
      <c r="L3" s="280"/>
      <c r="M3" s="280"/>
      <c r="N3" s="280"/>
      <c r="O3" s="280"/>
      <c r="P3" s="280"/>
      <c r="Q3" s="281"/>
      <c r="T3" s="287" t="str">
        <f ca="1">Traducciones!C46</f>
        <v>ÚLTIMOS PARTIDOS</v>
      </c>
      <c r="U3" s="288"/>
      <c r="V3" s="288"/>
      <c r="W3" s="288"/>
      <c r="X3" s="289"/>
      <c r="Y3" s="148"/>
    </row>
    <row r="4" spans="1:25" ht="18.75" customHeight="1" thickTop="1" x14ac:dyDescent="0.3">
      <c r="A4" s="29" t="s">
        <v>394</v>
      </c>
      <c r="T4" s="149" t="str">
        <f ca="1">Traducciones!C5</f>
        <v>Jor.</v>
      </c>
      <c r="U4" s="290" t="str">
        <f ca="1">Traducciones!C6</f>
        <v>Partido</v>
      </c>
      <c r="V4" s="291"/>
      <c r="W4" s="291"/>
      <c r="X4" s="292"/>
      <c r="Y4" s="148"/>
    </row>
    <row r="5" spans="1:25" ht="18.75" customHeight="1" x14ac:dyDescent="0.3">
      <c r="A5" s="26" t="str">
        <f ca="1">Traducciones!C62</f>
        <v>Portada</v>
      </c>
      <c r="S5" s="28">
        <v>14</v>
      </c>
      <c r="T5" s="150" t="str">
        <f ca="1">VLOOKUP($S5,Configuracion!$B$17:$K$38,Portada!T$2,FALSE)</f>
        <v>SF</v>
      </c>
      <c r="U5" s="151" t="str">
        <f ca="1">VLOOKUP($S5,Configuracion!$B$17:$K$38,Portada!U$2,FALSE)</f>
        <v>España</v>
      </c>
      <c r="V5" s="152">
        <f ca="1">VLOOKUP($S5,Configuracion!$B$17:$K$38,Portada!V$2,FALSE)</f>
        <v>7</v>
      </c>
      <c r="W5" s="152">
        <f ca="1">VLOOKUP($S5,Configuracion!$B$17:$K$38,Portada!W$2,FALSE)</f>
        <v>6</v>
      </c>
      <c r="X5" s="153" t="str">
        <f ca="1">VLOOKUP($S5,Configuracion!$B$17:$K$38,Portada!X$2,FALSE)</f>
        <v>Italia</v>
      </c>
    </row>
    <row r="6" spans="1:25" ht="18.75" customHeight="1" x14ac:dyDescent="0.3">
      <c r="A6" s="29" t="str">
        <f ca="1">Traducciones!C63</f>
        <v>Plantillas</v>
      </c>
      <c r="S6" s="28">
        <v>15</v>
      </c>
      <c r="T6" s="150" t="str">
        <f ca="1">VLOOKUP($S6,Configuracion!$B$17:$K$38,Portada!T$2,FALSE)</f>
        <v>FC</v>
      </c>
      <c r="U6" s="151" t="str">
        <f ca="1">VLOOKUP($S6,Configuracion!$B$17:$K$38,Portada!U$2,FALSE)</f>
        <v>Uruguay</v>
      </c>
      <c r="V6" s="152">
        <f ca="1">VLOOKUP($S6,Configuracion!$B$17:$K$38,Portada!V$2,FALSE)</f>
        <v>4</v>
      </c>
      <c r="W6" s="152">
        <f ca="1">VLOOKUP($S6,Configuracion!$B$17:$K$38,Portada!W$2,FALSE)</f>
        <v>5</v>
      </c>
      <c r="X6" s="153" t="str">
        <f ca="1">VLOOKUP($S6,Configuracion!$B$17:$K$38,Portada!X$2,FALSE)</f>
        <v>Italia</v>
      </c>
    </row>
    <row r="7" spans="1:25" ht="18.75" customHeight="1" thickBot="1" x14ac:dyDescent="0.35">
      <c r="A7" s="26" t="str">
        <f ca="1">Traducciones!C64</f>
        <v>Fichas de Partidos</v>
      </c>
      <c r="S7" s="28">
        <v>16</v>
      </c>
      <c r="T7" s="154" t="str">
        <f ca="1">VLOOKUP($S7,Configuracion!$B$17:$K$38,Portada!T$2,FALSE)</f>
        <v>F</v>
      </c>
      <c r="U7" s="155" t="str">
        <f ca="1">VLOOKUP($S7,Configuracion!$B$17:$K$38,Portada!U$2,FALSE)</f>
        <v>Brasil</v>
      </c>
      <c r="V7" s="156">
        <f ca="1">VLOOKUP($S7,Configuracion!$B$17:$K$38,Portada!V$2,FALSE)</f>
        <v>3</v>
      </c>
      <c r="W7" s="156">
        <f ca="1">VLOOKUP($S7,Configuracion!$B$17:$K$38,Portada!W$2,FALSE)</f>
        <v>0</v>
      </c>
      <c r="X7" s="157" t="str">
        <f ca="1">VLOOKUP($S7,Configuracion!$B$17:$K$38,Portada!X$2,FALSE)</f>
        <v>España</v>
      </c>
    </row>
    <row r="8" spans="1:25" ht="18.75" customHeight="1" x14ac:dyDescent="0.3">
      <c r="A8" s="29" t="str">
        <f ca="1">Traducciones!C65</f>
        <v>Calendario</v>
      </c>
      <c r="G8" s="37"/>
    </row>
    <row r="9" spans="1:25" ht="18.75" customHeight="1" thickBot="1" x14ac:dyDescent="0.35">
      <c r="A9" s="26" t="str">
        <f ca="1">Traducciones!C66</f>
        <v>Sedes</v>
      </c>
      <c r="T9" s="28">
        <v>6</v>
      </c>
      <c r="U9" s="28">
        <v>7</v>
      </c>
      <c r="V9" s="28">
        <v>8</v>
      </c>
      <c r="W9" s="28">
        <v>9</v>
      </c>
      <c r="X9" s="28">
        <v>10</v>
      </c>
    </row>
    <row r="10" spans="1:25" ht="18.75" customHeight="1" thickBot="1" x14ac:dyDescent="0.35">
      <c r="A10" s="29" t="str">
        <f ca="1">Traducciones!C67</f>
        <v>Grupo A</v>
      </c>
      <c r="M10"/>
      <c r="T10" s="287" t="str">
        <f ca="1">Traducciones!C45</f>
        <v>PRÓXIMOS PARTIDOS</v>
      </c>
      <c r="U10" s="288"/>
      <c r="V10" s="288"/>
      <c r="W10" s="288"/>
      <c r="X10" s="289"/>
    </row>
    <row r="11" spans="1:25" ht="18.75" customHeight="1" x14ac:dyDescent="0.3">
      <c r="A11" s="26" t="str">
        <f ca="1">Traducciones!C68</f>
        <v>Grupo B</v>
      </c>
      <c r="T11" s="158" t="str">
        <f ca="1">Traducciones!C5</f>
        <v>Jor.</v>
      </c>
      <c r="U11" s="290" t="str">
        <f ca="1">Traducciones!C6</f>
        <v>Partido</v>
      </c>
      <c r="V11" s="291"/>
      <c r="W11" s="291"/>
      <c r="X11" s="292"/>
    </row>
    <row r="12" spans="1:25" ht="18.75" customHeight="1" x14ac:dyDescent="0.3">
      <c r="A12" s="29" t="str">
        <f ca="1">Traducciones!C69</f>
        <v>Fase Final</v>
      </c>
      <c r="S12" s="28">
        <v>1</v>
      </c>
      <c r="T12" s="159">
        <f ca="1">VLOOKUP($S12,Configuracion!$B$17:$K$38,Portada!T$9,FALSE)</f>
        <v>0</v>
      </c>
      <c r="U12" s="160">
        <f ca="1">VLOOKUP($S12,Configuracion!$B$17:$K$38,Portada!U$9,FALSE)</f>
        <v>0</v>
      </c>
      <c r="V12" s="161" t="str">
        <f ca="1">VLOOKUP($S12,Configuracion!$B$17:$K$38,Portada!V$9,FALSE)</f>
        <v/>
      </c>
      <c r="W12" s="161" t="str">
        <f ca="1">VLOOKUP($S12,Configuracion!$B$17:$K$38,Portada!W$9,FALSE)</f>
        <v/>
      </c>
      <c r="X12" s="162">
        <f ca="1">VLOOKUP($S12,Configuracion!$B$17:$K$38,Portada!X$9,FALSE)</f>
        <v>0</v>
      </c>
    </row>
    <row r="13" spans="1:25" ht="18.75" customHeight="1" x14ac:dyDescent="0.3">
      <c r="A13" s="26" t="str">
        <f ca="1">Traducciones!C70</f>
        <v>Estadísticas</v>
      </c>
      <c r="S13" s="28">
        <v>2</v>
      </c>
      <c r="T13" s="159">
        <f ca="1">VLOOKUP($S13,Configuracion!$B$17:$K$38,Portada!T$9,FALSE)</f>
        <v>0</v>
      </c>
      <c r="U13" s="160">
        <f ca="1">VLOOKUP($S13,Configuracion!$B$17:$K$38,Portada!U$9,FALSE)</f>
        <v>0</v>
      </c>
      <c r="V13" s="161" t="str">
        <f ca="1">VLOOKUP($S13,Configuracion!$B$17:$K$38,Portada!V$9,FALSE)</f>
        <v/>
      </c>
      <c r="W13" s="161" t="str">
        <f ca="1">VLOOKUP($S13,Configuracion!$B$17:$K$38,Portada!W$9,FALSE)</f>
        <v/>
      </c>
      <c r="X13" s="162">
        <f ca="1">VLOOKUP($S13,Configuracion!$B$17:$K$38,Portada!X$9,FALSE)</f>
        <v>0</v>
      </c>
    </row>
    <row r="14" spans="1:25" ht="18.75" customHeight="1" thickBot="1" x14ac:dyDescent="0.35">
      <c r="A14" s="29" t="str">
        <f ca="1">Traducciones!C71</f>
        <v>Palmarés</v>
      </c>
      <c r="S14" s="28">
        <v>3</v>
      </c>
      <c r="T14" s="163">
        <f ca="1">VLOOKUP($S14,Configuracion!$B$17:$K$38,Portada!T$9,FALSE)</f>
        <v>0</v>
      </c>
      <c r="U14" s="164">
        <f ca="1">VLOOKUP($S14,Configuracion!$B$17:$K$38,Portada!U$9,FALSE)</f>
        <v>0</v>
      </c>
      <c r="V14" s="165" t="str">
        <f ca="1">VLOOKUP($S14,Configuracion!$B$17:$K$38,Portada!V$9,FALSE)</f>
        <v/>
      </c>
      <c r="W14" s="165" t="str">
        <f ca="1">VLOOKUP($S14,Configuracion!$B$17:$K$38,Portada!W$9,FALSE)</f>
        <v/>
      </c>
      <c r="X14" s="166">
        <f ca="1">VLOOKUP($S14,Configuracion!$B$17:$K$38,Portada!X$9,FALSE)</f>
        <v>0</v>
      </c>
    </row>
    <row r="15" spans="1:25" ht="18.75" customHeight="1" thickBot="1" x14ac:dyDescent="0.35">
      <c r="A15" s="26" t="str">
        <f ca="1">Traducciones!C72</f>
        <v>Instrucciones</v>
      </c>
      <c r="U15" s="167"/>
      <c r="V15" s="167"/>
      <c r="W15" s="167"/>
      <c r="X15" s="167"/>
      <c r="Y15" s="167"/>
    </row>
    <row r="16" spans="1:25" ht="18.75" customHeight="1" x14ac:dyDescent="0.3">
      <c r="A16" s="29"/>
      <c r="T16" s="293" t="str">
        <f ca="1">Traducciones!C2</f>
        <v>Idioma</v>
      </c>
      <c r="U16" s="294"/>
      <c r="V16" s="295" t="s">
        <v>89</v>
      </c>
      <c r="W16" s="296"/>
      <c r="X16" s="297"/>
      <c r="Y16" s="168" t="str">
        <f ca="1">Traducciones!C2</f>
        <v>Idioma</v>
      </c>
    </row>
    <row r="17" spans="1:24" ht="18.75" customHeight="1" thickBot="1" x14ac:dyDescent="0.35">
      <c r="A17" s="169" t="str">
        <f ca="1">Traducciones!C100</f>
        <v>Hoy es…</v>
      </c>
      <c r="T17" s="282" t="str">
        <f ca="1">Traducciones!C3</f>
        <v>Huso Horario</v>
      </c>
      <c r="U17" s="283"/>
      <c r="V17" s="284" t="s">
        <v>250</v>
      </c>
      <c r="W17" s="285"/>
      <c r="X17" s="286"/>
    </row>
    <row r="18" spans="1:24" ht="18.75" customHeight="1" x14ac:dyDescent="0.3">
      <c r="A18" s="256">
        <f ca="1">NOW()</f>
        <v>41457.882468171294</v>
      </c>
    </row>
  </sheetData>
  <sheetProtection sheet="1" objects="1" scenarios="1"/>
  <mergeCells count="9">
    <mergeCell ref="I2:Q3"/>
    <mergeCell ref="T17:U17"/>
    <mergeCell ref="V17:X17"/>
    <mergeCell ref="T3:X3"/>
    <mergeCell ref="T10:X10"/>
    <mergeCell ref="U11:X11"/>
    <mergeCell ref="U4:X4"/>
    <mergeCell ref="T16:U16"/>
    <mergeCell ref="V16:X16"/>
  </mergeCells>
  <conditionalFormatting sqref="T12">
    <cfRule type="cellIs" dxfId="114" priority="3" operator="equal">
      <formula>0</formula>
    </cfRule>
  </conditionalFormatting>
  <conditionalFormatting sqref="T12:U14 X12:X14">
    <cfRule type="cellIs" dxfId="113" priority="2" operator="equal">
      <formula>0</formula>
    </cfRule>
  </conditionalFormatting>
  <conditionalFormatting sqref="T5:U7 X5:X7">
    <cfRule type="cellIs" dxfId="112" priority="1" operator="equal">
      <formula>0</formula>
    </cfRule>
  </conditionalFormatting>
  <dataValidations count="2">
    <dataValidation type="list" allowBlank="1" showInputMessage="1" showErrorMessage="1" sqref="V17:X17">
      <formula1>lista_horas</formula1>
    </dataValidation>
    <dataValidation type="list" allowBlank="1" showInputMessage="1" showErrorMessage="1" sqref="V16:X16">
      <formula1>idiomas</formula1>
    </dataValidation>
  </dataValidations>
  <hyperlinks>
    <hyperlink ref="A4" r:id="rId1"/>
    <hyperlink ref="A5" location="Portada!A1" display="Portada!A1"/>
    <hyperlink ref="A6" location="Plantillas!A1" display="Plantillas!A1"/>
    <hyperlink ref="A7" location="Fichas!A1" display="Fichas!A1"/>
    <hyperlink ref="A8" location="Calendario!A1" display="Calendario!A1"/>
    <hyperlink ref="A9" location="Estadio!A1" display="Estadio!A1"/>
    <hyperlink ref="A10" location="'Grupo A'!A1" display="'Grupo A'!A1"/>
    <hyperlink ref="A11" location="'Grupo B'!A1" display="'Grupo B'!A1"/>
    <hyperlink ref="A12" location="'Fase Final'!A1" display="'Fase Final'!A1"/>
    <hyperlink ref="A13" location="Estadisticas!A1" display="Estadisticas!A1"/>
    <hyperlink ref="A15" location="Version!A1" display="Version!A1"/>
    <hyperlink ref="A14" location="Palmares!A1" display="Palmares!A1"/>
    <hyperlink ref="Y16" location="Traducciones!A1" display="Traducciones!A1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Y54"/>
  <sheetViews>
    <sheetView showGridLines="0" showRowColHeaders="0" workbookViewId="0">
      <selection activeCell="A7" sqref="A7"/>
    </sheetView>
  </sheetViews>
  <sheetFormatPr baseColWidth="10" defaultColWidth="0" defaultRowHeight="18.75" customHeight="1" zeroHeight="1" x14ac:dyDescent="0.3"/>
  <cols>
    <col min="1" max="1" width="27.140625" style="29" customWidth="1"/>
    <col min="2" max="3" width="6.140625" style="69" customWidth="1"/>
    <col min="4" max="4" width="24.5703125" style="69" customWidth="1"/>
    <col min="5" max="8" width="6.140625" style="69" customWidth="1"/>
    <col min="9" max="9" width="24.5703125" style="69" customWidth="1"/>
    <col min="10" max="13" width="6.140625" style="69" customWidth="1"/>
    <col min="14" max="14" width="24.5703125" style="69" customWidth="1"/>
    <col min="15" max="18" width="6.140625" style="69" customWidth="1"/>
    <col min="19" max="19" width="24.5703125" style="69" customWidth="1"/>
    <col min="20" max="21" width="6.140625" style="69" customWidth="1"/>
    <col min="22" max="16384" width="6.140625" style="69" hidden="1"/>
  </cols>
  <sheetData>
    <row r="1" spans="1:25" ht="18.75" customHeight="1" thickBot="1" x14ac:dyDescent="0.35">
      <c r="A1" s="26" t="str">
        <f ca="1">Traducciones!C58</f>
        <v>Copa Confederaciones</v>
      </c>
      <c r="V1" s="205"/>
      <c r="W1" s="205"/>
      <c r="X1" s="205"/>
    </row>
    <row r="2" spans="1:25" ht="18.75" customHeight="1" thickBot="1" x14ac:dyDescent="0.35">
      <c r="A2" s="26">
        <v>2013</v>
      </c>
      <c r="C2" s="210"/>
      <c r="D2" s="365" t="str">
        <f ca="1">Traducciones!C20</f>
        <v>Brasil</v>
      </c>
      <c r="E2" s="366"/>
      <c r="H2" s="210"/>
      <c r="I2" s="365" t="str">
        <f ca="1">Traducciones!C21</f>
        <v>Japón</v>
      </c>
      <c r="J2" s="366"/>
      <c r="M2" s="70"/>
      <c r="N2" s="365" t="str">
        <f ca="1">Traducciones!C22</f>
        <v>Méjico</v>
      </c>
      <c r="O2" s="366"/>
      <c r="R2" s="210"/>
      <c r="S2" s="365" t="str">
        <f ca="1">Traducciones!C23</f>
        <v>Italia</v>
      </c>
      <c r="T2" s="366"/>
      <c r="V2" s="71"/>
      <c r="W2" s="71" t="s">
        <v>359</v>
      </c>
      <c r="X2" s="71"/>
      <c r="Y2" s="71"/>
    </row>
    <row r="3" spans="1:25" ht="18.75" customHeight="1" x14ac:dyDescent="0.3">
      <c r="A3" s="29" t="s">
        <v>403</v>
      </c>
      <c r="B3" s="71">
        <v>1</v>
      </c>
      <c r="C3" s="72">
        <v>1</v>
      </c>
      <c r="D3" s="73" t="s">
        <v>531</v>
      </c>
      <c r="E3" s="74" t="s">
        <v>793</v>
      </c>
      <c r="G3" s="71">
        <v>1</v>
      </c>
      <c r="H3" s="72">
        <v>1</v>
      </c>
      <c r="I3" s="73" t="s">
        <v>557</v>
      </c>
      <c r="J3" s="74" t="s">
        <v>793</v>
      </c>
      <c r="L3" s="71">
        <v>1</v>
      </c>
      <c r="M3" s="72">
        <v>1</v>
      </c>
      <c r="N3" s="73" t="s">
        <v>582</v>
      </c>
      <c r="O3" s="74" t="s">
        <v>793</v>
      </c>
      <c r="Q3" s="71">
        <v>1</v>
      </c>
      <c r="R3" s="72">
        <v>1</v>
      </c>
      <c r="S3" s="73" t="s">
        <v>630</v>
      </c>
      <c r="T3" s="74" t="s">
        <v>793</v>
      </c>
      <c r="V3" s="71">
        <v>1</v>
      </c>
      <c r="W3" s="209" t="s">
        <v>509</v>
      </c>
      <c r="X3" s="71"/>
      <c r="Y3" s="71"/>
    </row>
    <row r="4" spans="1:25" ht="18.75" customHeight="1" x14ac:dyDescent="0.3">
      <c r="A4" s="29" t="s">
        <v>394</v>
      </c>
      <c r="B4" s="71">
        <v>2</v>
      </c>
      <c r="C4" s="75">
        <v>2</v>
      </c>
      <c r="D4" s="76" t="s">
        <v>532</v>
      </c>
      <c r="E4" s="77" t="s">
        <v>83</v>
      </c>
      <c r="G4" s="71">
        <v>2</v>
      </c>
      <c r="H4" s="75">
        <v>2</v>
      </c>
      <c r="I4" s="76" t="s">
        <v>558</v>
      </c>
      <c r="J4" s="77" t="s">
        <v>83</v>
      </c>
      <c r="L4" s="71">
        <v>2</v>
      </c>
      <c r="M4" s="75">
        <v>2</v>
      </c>
      <c r="N4" s="76" t="s">
        <v>805</v>
      </c>
      <c r="O4" s="77" t="s">
        <v>83</v>
      </c>
      <c r="Q4" s="71">
        <v>2</v>
      </c>
      <c r="R4" s="75">
        <v>2</v>
      </c>
      <c r="S4" s="76" t="s">
        <v>608</v>
      </c>
      <c r="T4" s="77" t="s">
        <v>83</v>
      </c>
      <c r="V4" s="71">
        <v>2</v>
      </c>
      <c r="W4" s="209" t="s">
        <v>510</v>
      </c>
      <c r="X4" s="71"/>
      <c r="Y4" s="71"/>
    </row>
    <row r="5" spans="1:25" ht="18.75" customHeight="1" x14ac:dyDescent="0.3">
      <c r="A5" s="26" t="str">
        <f ca="1">Traducciones!C62</f>
        <v>Portada</v>
      </c>
      <c r="B5" s="71">
        <v>3</v>
      </c>
      <c r="C5" s="75">
        <v>3</v>
      </c>
      <c r="D5" s="76" t="s">
        <v>556</v>
      </c>
      <c r="E5" s="77" t="s">
        <v>83</v>
      </c>
      <c r="F5" s="367" t="str">
        <f ca="1">Traducciones!C98</f>
        <v>Posición</v>
      </c>
      <c r="G5" s="71">
        <v>3</v>
      </c>
      <c r="H5" s="75">
        <v>3</v>
      </c>
      <c r="I5" s="76" t="s">
        <v>559</v>
      </c>
      <c r="J5" s="77" t="s">
        <v>83</v>
      </c>
      <c r="L5" s="71">
        <v>3</v>
      </c>
      <c r="M5" s="75">
        <v>3</v>
      </c>
      <c r="N5" s="76" t="s">
        <v>583</v>
      </c>
      <c r="O5" s="77" t="s">
        <v>83</v>
      </c>
      <c r="Q5" s="71">
        <v>3</v>
      </c>
      <c r="R5" s="75">
        <v>3</v>
      </c>
      <c r="S5" s="76" t="s">
        <v>609</v>
      </c>
      <c r="T5" s="77" t="s">
        <v>83</v>
      </c>
      <c r="V5" s="71">
        <v>3</v>
      </c>
      <c r="W5" s="209" t="s">
        <v>511</v>
      </c>
      <c r="X5" s="71"/>
      <c r="Y5" s="71"/>
    </row>
    <row r="6" spans="1:25" ht="18.75" customHeight="1" x14ac:dyDescent="0.3">
      <c r="A6" s="29" t="str">
        <f ca="1">Traducciones!C63</f>
        <v>Plantillas</v>
      </c>
      <c r="B6" s="71">
        <v>4</v>
      </c>
      <c r="C6" s="75">
        <v>4</v>
      </c>
      <c r="D6" s="76" t="s">
        <v>533</v>
      </c>
      <c r="E6" s="77" t="s">
        <v>83</v>
      </c>
      <c r="F6" s="367"/>
      <c r="G6" s="71">
        <v>4</v>
      </c>
      <c r="H6" s="75">
        <v>4</v>
      </c>
      <c r="I6" s="76" t="s">
        <v>560</v>
      </c>
      <c r="J6" s="77" t="s">
        <v>794</v>
      </c>
      <c r="L6" s="71">
        <v>4</v>
      </c>
      <c r="M6" s="75">
        <v>4</v>
      </c>
      <c r="N6" s="76" t="s">
        <v>584</v>
      </c>
      <c r="O6" s="77" t="s">
        <v>83</v>
      </c>
      <c r="Q6" s="71">
        <v>4</v>
      </c>
      <c r="R6" s="75">
        <v>4</v>
      </c>
      <c r="S6" s="76" t="s">
        <v>610</v>
      </c>
      <c r="T6" s="77" t="s">
        <v>83</v>
      </c>
      <c r="V6" s="71">
        <v>4</v>
      </c>
      <c r="W6" s="209" t="s">
        <v>512</v>
      </c>
      <c r="X6" s="71"/>
      <c r="Y6" s="71"/>
    </row>
    <row r="7" spans="1:25" ht="18.75" customHeight="1" x14ac:dyDescent="0.3">
      <c r="A7" s="26" t="str">
        <f ca="1">Traducciones!C64</f>
        <v>Fichas de Partidos</v>
      </c>
      <c r="B7" s="71">
        <v>5</v>
      </c>
      <c r="C7" s="75">
        <v>5</v>
      </c>
      <c r="D7" s="76" t="s">
        <v>536</v>
      </c>
      <c r="E7" s="77" t="s">
        <v>794</v>
      </c>
      <c r="F7" s="367"/>
      <c r="G7" s="71">
        <v>5</v>
      </c>
      <c r="H7" s="75">
        <v>5</v>
      </c>
      <c r="I7" s="76" t="s">
        <v>562</v>
      </c>
      <c r="J7" s="77" t="s">
        <v>83</v>
      </c>
      <c r="L7" s="71">
        <v>5</v>
      </c>
      <c r="M7" s="75">
        <v>5</v>
      </c>
      <c r="N7" s="76" t="s">
        <v>585</v>
      </c>
      <c r="O7" s="77" t="s">
        <v>794</v>
      </c>
      <c r="Q7" s="71">
        <v>5</v>
      </c>
      <c r="R7" s="75">
        <v>5</v>
      </c>
      <c r="S7" s="76" t="s">
        <v>611</v>
      </c>
      <c r="T7" s="77" t="s">
        <v>83</v>
      </c>
      <c r="V7" s="71">
        <v>5</v>
      </c>
      <c r="W7" s="209" t="s">
        <v>513</v>
      </c>
      <c r="X7" s="71"/>
      <c r="Y7" s="71"/>
    </row>
    <row r="8" spans="1:25" ht="18.75" customHeight="1" x14ac:dyDescent="0.3">
      <c r="A8" s="29" t="str">
        <f ca="1">Traducciones!C65</f>
        <v>Calendario</v>
      </c>
      <c r="B8" s="71">
        <v>6</v>
      </c>
      <c r="C8" s="75">
        <v>6</v>
      </c>
      <c r="D8" s="76" t="s">
        <v>537</v>
      </c>
      <c r="E8" s="77" t="s">
        <v>83</v>
      </c>
      <c r="G8" s="71">
        <v>6</v>
      </c>
      <c r="H8" s="75">
        <v>6</v>
      </c>
      <c r="I8" s="76" t="s">
        <v>563</v>
      </c>
      <c r="J8" s="77" t="s">
        <v>83</v>
      </c>
      <c r="L8" s="71">
        <v>6</v>
      </c>
      <c r="M8" s="75">
        <v>6</v>
      </c>
      <c r="N8" s="76" t="s">
        <v>586</v>
      </c>
      <c r="O8" s="77" t="s">
        <v>794</v>
      </c>
      <c r="Q8" s="71">
        <v>6</v>
      </c>
      <c r="R8" s="75">
        <v>6</v>
      </c>
      <c r="S8" s="76" t="s">
        <v>612</v>
      </c>
      <c r="T8" s="77" t="s">
        <v>794</v>
      </c>
      <c r="V8" s="71">
        <v>6</v>
      </c>
      <c r="W8" s="209" t="s">
        <v>514</v>
      </c>
      <c r="X8" s="71"/>
      <c r="Y8" s="71"/>
    </row>
    <row r="9" spans="1:25" ht="18.75" customHeight="1" x14ac:dyDescent="0.3">
      <c r="A9" s="26" t="str">
        <f ca="1">Traducciones!C66</f>
        <v>Sedes</v>
      </c>
      <c r="B9" s="71">
        <v>7</v>
      </c>
      <c r="C9" s="75">
        <v>7</v>
      </c>
      <c r="D9" s="76" t="s">
        <v>538</v>
      </c>
      <c r="E9" s="77" t="s">
        <v>794</v>
      </c>
      <c r="G9" s="71">
        <v>7</v>
      </c>
      <c r="H9" s="75">
        <v>7</v>
      </c>
      <c r="I9" s="76" t="s">
        <v>564</v>
      </c>
      <c r="J9" s="77" t="s">
        <v>794</v>
      </c>
      <c r="L9" s="71">
        <v>7</v>
      </c>
      <c r="M9" s="75">
        <v>7</v>
      </c>
      <c r="N9" s="76" t="s">
        <v>587</v>
      </c>
      <c r="O9" s="77" t="s">
        <v>794</v>
      </c>
      <c r="Q9" s="71">
        <v>7</v>
      </c>
      <c r="R9" s="75">
        <v>7</v>
      </c>
      <c r="S9" s="76" t="s">
        <v>613</v>
      </c>
      <c r="T9" s="77" t="s">
        <v>794</v>
      </c>
      <c r="V9" s="71">
        <v>7</v>
      </c>
      <c r="W9" s="209" t="s">
        <v>515</v>
      </c>
      <c r="X9" s="71"/>
      <c r="Y9" s="71"/>
    </row>
    <row r="10" spans="1:25" ht="18.75" customHeight="1" x14ac:dyDescent="0.3">
      <c r="A10" s="29" t="str">
        <f ca="1">Traducciones!C67</f>
        <v>Grupo A</v>
      </c>
      <c r="B10" s="71">
        <v>8</v>
      </c>
      <c r="C10" s="75">
        <v>8</v>
      </c>
      <c r="D10" s="76" t="s">
        <v>539</v>
      </c>
      <c r="E10" s="77" t="s">
        <v>794</v>
      </c>
      <c r="G10" s="71">
        <v>8</v>
      </c>
      <c r="H10" s="75">
        <v>8</v>
      </c>
      <c r="I10" s="76" t="s">
        <v>565</v>
      </c>
      <c r="J10" s="77" t="s">
        <v>795</v>
      </c>
      <c r="L10" s="71">
        <v>8</v>
      </c>
      <c r="M10" s="75">
        <v>8</v>
      </c>
      <c r="N10" s="76" t="s">
        <v>588</v>
      </c>
      <c r="O10" s="77" t="s">
        <v>794</v>
      </c>
      <c r="Q10" s="71">
        <v>8</v>
      </c>
      <c r="R10" s="75">
        <v>8</v>
      </c>
      <c r="S10" s="76" t="s">
        <v>614</v>
      </c>
      <c r="T10" s="77" t="s">
        <v>794</v>
      </c>
      <c r="V10" s="71">
        <v>8</v>
      </c>
      <c r="W10" s="209" t="s">
        <v>516</v>
      </c>
      <c r="X10" s="71"/>
      <c r="Y10" s="71"/>
    </row>
    <row r="11" spans="1:25" ht="18.75" customHeight="1" x14ac:dyDescent="0.3">
      <c r="A11" s="26" t="str">
        <f ca="1">Traducciones!C68</f>
        <v>Grupo B</v>
      </c>
      <c r="B11" s="71">
        <v>9</v>
      </c>
      <c r="C11" s="75">
        <v>9</v>
      </c>
      <c r="D11" s="76" t="s">
        <v>541</v>
      </c>
      <c r="E11" s="77" t="s">
        <v>795</v>
      </c>
      <c r="G11" s="71">
        <v>9</v>
      </c>
      <c r="H11" s="75">
        <v>9</v>
      </c>
      <c r="I11" s="76" t="s">
        <v>566</v>
      </c>
      <c r="J11" s="77" t="s">
        <v>795</v>
      </c>
      <c r="L11" s="71">
        <v>9</v>
      </c>
      <c r="M11" s="75">
        <v>9</v>
      </c>
      <c r="N11" s="76" t="s">
        <v>589</v>
      </c>
      <c r="O11" s="77" t="s">
        <v>795</v>
      </c>
      <c r="Q11" s="71">
        <v>9</v>
      </c>
      <c r="R11" s="75">
        <v>9</v>
      </c>
      <c r="S11" s="76" t="s">
        <v>615</v>
      </c>
      <c r="T11" s="77" t="s">
        <v>795</v>
      </c>
      <c r="V11" s="71">
        <v>9</v>
      </c>
      <c r="W11" s="209" t="s">
        <v>517</v>
      </c>
      <c r="X11" s="71"/>
      <c r="Y11" s="71"/>
    </row>
    <row r="12" spans="1:25" ht="18.75" customHeight="1" x14ac:dyDescent="0.3">
      <c r="A12" s="29" t="str">
        <f ca="1">Traducciones!C69</f>
        <v>Fase Final</v>
      </c>
      <c r="B12" s="71">
        <v>10</v>
      </c>
      <c r="C12" s="75">
        <v>10</v>
      </c>
      <c r="D12" s="76" t="s">
        <v>542</v>
      </c>
      <c r="E12" s="77" t="s">
        <v>795</v>
      </c>
      <c r="G12" s="71">
        <v>10</v>
      </c>
      <c r="H12" s="75">
        <v>10</v>
      </c>
      <c r="I12" s="76" t="s">
        <v>567</v>
      </c>
      <c r="J12" s="77" t="s">
        <v>795</v>
      </c>
      <c r="L12" s="71">
        <v>10</v>
      </c>
      <c r="M12" s="75">
        <v>10</v>
      </c>
      <c r="N12" s="76" t="s">
        <v>590</v>
      </c>
      <c r="O12" s="77" t="s">
        <v>795</v>
      </c>
      <c r="Q12" s="71">
        <v>10</v>
      </c>
      <c r="R12" s="75">
        <v>10</v>
      </c>
      <c r="S12" s="76" t="s">
        <v>616</v>
      </c>
      <c r="T12" s="77" t="s">
        <v>795</v>
      </c>
      <c r="V12" s="71">
        <v>10</v>
      </c>
      <c r="W12" s="209" t="s">
        <v>360</v>
      </c>
      <c r="X12" s="71"/>
      <c r="Y12" s="71"/>
    </row>
    <row r="13" spans="1:25" ht="18.75" customHeight="1" x14ac:dyDescent="0.3">
      <c r="A13" s="26" t="str">
        <f ca="1">Traducciones!C70</f>
        <v>Estadísticas</v>
      </c>
      <c r="B13" s="71">
        <v>11</v>
      </c>
      <c r="C13" s="75">
        <v>11</v>
      </c>
      <c r="D13" s="76" t="s">
        <v>543</v>
      </c>
      <c r="E13" s="77" t="s">
        <v>794</v>
      </c>
      <c r="G13" s="71">
        <v>11</v>
      </c>
      <c r="H13" s="75">
        <v>11</v>
      </c>
      <c r="I13" s="76" t="s">
        <v>568</v>
      </c>
      <c r="J13" s="77" t="s">
        <v>795</v>
      </c>
      <c r="L13" s="71">
        <v>11</v>
      </c>
      <c r="M13" s="75">
        <v>11</v>
      </c>
      <c r="N13" s="76" t="s">
        <v>591</v>
      </c>
      <c r="O13" s="77" t="s">
        <v>794</v>
      </c>
      <c r="Q13" s="71">
        <v>11</v>
      </c>
      <c r="R13" s="75">
        <v>11</v>
      </c>
      <c r="S13" s="76" t="s">
        <v>617</v>
      </c>
      <c r="T13" s="77" t="s">
        <v>795</v>
      </c>
    </row>
    <row r="14" spans="1:25" ht="18.75" customHeight="1" x14ac:dyDescent="0.3">
      <c r="A14" s="29" t="str">
        <f ca="1">Traducciones!C71</f>
        <v>Palmarés</v>
      </c>
      <c r="B14" s="71">
        <v>12</v>
      </c>
      <c r="C14" s="75">
        <v>12</v>
      </c>
      <c r="D14" s="76" t="s">
        <v>544</v>
      </c>
      <c r="E14" s="77" t="s">
        <v>793</v>
      </c>
      <c r="G14" s="71">
        <v>12</v>
      </c>
      <c r="H14" s="75">
        <v>12</v>
      </c>
      <c r="I14" s="76" t="s">
        <v>569</v>
      </c>
      <c r="J14" s="77" t="s">
        <v>793</v>
      </c>
      <c r="L14" s="71">
        <v>12</v>
      </c>
      <c r="M14" s="75">
        <v>12</v>
      </c>
      <c r="N14" s="76" t="s">
        <v>592</v>
      </c>
      <c r="O14" s="77" t="s">
        <v>793</v>
      </c>
      <c r="Q14" s="71">
        <v>12</v>
      </c>
      <c r="R14" s="75">
        <v>12</v>
      </c>
      <c r="S14" s="76" t="s">
        <v>618</v>
      </c>
      <c r="T14" s="77" t="s">
        <v>793</v>
      </c>
    </row>
    <row r="15" spans="1:25" ht="18.75" customHeight="1" x14ac:dyDescent="0.3">
      <c r="A15" s="26" t="str">
        <f ca="1">Traducciones!C72</f>
        <v>Instrucciones</v>
      </c>
      <c r="B15" s="71">
        <v>13</v>
      </c>
      <c r="C15" s="75">
        <v>13</v>
      </c>
      <c r="D15" s="76" t="s">
        <v>545</v>
      </c>
      <c r="E15" s="77" t="s">
        <v>83</v>
      </c>
      <c r="G15" s="71">
        <v>13</v>
      </c>
      <c r="H15" s="75">
        <v>13</v>
      </c>
      <c r="I15" s="76" t="s">
        <v>570</v>
      </c>
      <c r="J15" s="77" t="s">
        <v>794</v>
      </c>
      <c r="L15" s="71">
        <v>13</v>
      </c>
      <c r="M15" s="75">
        <v>13</v>
      </c>
      <c r="N15" s="76" t="s">
        <v>593</v>
      </c>
      <c r="O15" s="77" t="s">
        <v>83</v>
      </c>
      <c r="Q15" s="71">
        <v>13</v>
      </c>
      <c r="R15" s="75">
        <v>13</v>
      </c>
      <c r="S15" s="76" t="s">
        <v>619</v>
      </c>
      <c r="T15" s="77" t="s">
        <v>793</v>
      </c>
    </row>
    <row r="16" spans="1:25" ht="18.75" customHeight="1" x14ac:dyDescent="0.3">
      <c r="B16" s="71">
        <v>14</v>
      </c>
      <c r="C16" s="75">
        <v>14</v>
      </c>
      <c r="D16" s="76" t="s">
        <v>546</v>
      </c>
      <c r="E16" s="77" t="s">
        <v>83</v>
      </c>
      <c r="G16" s="71">
        <v>14</v>
      </c>
      <c r="H16" s="75">
        <v>14</v>
      </c>
      <c r="I16" s="76" t="s">
        <v>571</v>
      </c>
      <c r="J16" s="77" t="s">
        <v>794</v>
      </c>
      <c r="L16" s="71">
        <v>14</v>
      </c>
      <c r="M16" s="75">
        <v>14</v>
      </c>
      <c r="N16" s="76" t="s">
        <v>594</v>
      </c>
      <c r="O16" s="77" t="s">
        <v>795</v>
      </c>
      <c r="Q16" s="71">
        <v>14</v>
      </c>
      <c r="R16" s="75">
        <v>14</v>
      </c>
      <c r="S16" s="76" t="s">
        <v>620</v>
      </c>
      <c r="T16" s="77" t="s">
        <v>795</v>
      </c>
    </row>
    <row r="17" spans="1:20" ht="18.75" customHeight="1" x14ac:dyDescent="0.3">
      <c r="B17" s="71">
        <v>15</v>
      </c>
      <c r="C17" s="75">
        <v>15</v>
      </c>
      <c r="D17" s="76" t="s">
        <v>547</v>
      </c>
      <c r="E17" s="77" t="s">
        <v>794</v>
      </c>
      <c r="G17" s="71">
        <v>15</v>
      </c>
      <c r="H17" s="75">
        <v>15</v>
      </c>
      <c r="I17" s="76" t="s">
        <v>572</v>
      </c>
      <c r="J17" s="77" t="s">
        <v>83</v>
      </c>
      <c r="L17" s="71">
        <v>15</v>
      </c>
      <c r="M17" s="75">
        <v>15</v>
      </c>
      <c r="N17" s="76" t="s">
        <v>595</v>
      </c>
      <c r="O17" s="77" t="s">
        <v>83</v>
      </c>
      <c r="Q17" s="71">
        <v>15</v>
      </c>
      <c r="R17" s="75">
        <v>15</v>
      </c>
      <c r="S17" s="76" t="s">
        <v>621</v>
      </c>
      <c r="T17" s="77" t="s">
        <v>83</v>
      </c>
    </row>
    <row r="18" spans="1:20" ht="18.75" customHeight="1" x14ac:dyDescent="0.3">
      <c r="B18" s="71">
        <v>16</v>
      </c>
      <c r="C18" s="75">
        <v>16</v>
      </c>
      <c r="D18" s="76" t="s">
        <v>548</v>
      </c>
      <c r="E18" s="77" t="s">
        <v>83</v>
      </c>
      <c r="G18" s="71">
        <v>16</v>
      </c>
      <c r="H18" s="75">
        <v>16</v>
      </c>
      <c r="I18" s="76" t="s">
        <v>573</v>
      </c>
      <c r="J18" s="77" t="s">
        <v>83</v>
      </c>
      <c r="L18" s="71">
        <v>16</v>
      </c>
      <c r="M18" s="75">
        <v>16</v>
      </c>
      <c r="N18" s="76" t="s">
        <v>596</v>
      </c>
      <c r="O18" s="77" t="s">
        <v>794</v>
      </c>
      <c r="Q18" s="71">
        <v>16</v>
      </c>
      <c r="R18" s="75">
        <v>16</v>
      </c>
      <c r="S18" s="76" t="s">
        <v>622</v>
      </c>
      <c r="T18" s="77" t="s">
        <v>794</v>
      </c>
    </row>
    <row r="19" spans="1:20" ht="18.75" customHeight="1" x14ac:dyDescent="0.3">
      <c r="A19" s="78" t="str">
        <f ca="1">Traducciones!C99</f>
        <v>Dorsal</v>
      </c>
      <c r="B19" s="71">
        <v>17</v>
      </c>
      <c r="C19" s="75">
        <v>17</v>
      </c>
      <c r="D19" s="76" t="s">
        <v>549</v>
      </c>
      <c r="E19" s="77" t="s">
        <v>794</v>
      </c>
      <c r="G19" s="71">
        <v>17</v>
      </c>
      <c r="H19" s="75">
        <v>17</v>
      </c>
      <c r="I19" s="76" t="s">
        <v>580</v>
      </c>
      <c r="J19" s="77" t="s">
        <v>794</v>
      </c>
      <c r="L19" s="71">
        <v>17</v>
      </c>
      <c r="M19" s="75">
        <v>17</v>
      </c>
      <c r="N19" s="76" t="s">
        <v>597</v>
      </c>
      <c r="O19" s="77" t="s">
        <v>794</v>
      </c>
      <c r="Q19" s="71">
        <v>17</v>
      </c>
      <c r="R19" s="75">
        <v>17</v>
      </c>
      <c r="S19" s="76" t="s">
        <v>623</v>
      </c>
      <c r="T19" s="77" t="s">
        <v>795</v>
      </c>
    </row>
    <row r="20" spans="1:20" ht="18.75" customHeight="1" x14ac:dyDescent="0.3">
      <c r="B20" s="71">
        <v>18</v>
      </c>
      <c r="C20" s="75">
        <v>18</v>
      </c>
      <c r="D20" s="76" t="s">
        <v>550</v>
      </c>
      <c r="E20" s="77" t="s">
        <v>794</v>
      </c>
      <c r="G20" s="71">
        <v>18</v>
      </c>
      <c r="H20" s="75">
        <v>18</v>
      </c>
      <c r="I20" s="76" t="s">
        <v>574</v>
      </c>
      <c r="J20" s="77" t="s">
        <v>795</v>
      </c>
      <c r="L20" s="71">
        <v>18</v>
      </c>
      <c r="M20" s="75">
        <v>18</v>
      </c>
      <c r="N20" s="76" t="s">
        <v>598</v>
      </c>
      <c r="O20" s="77" t="s">
        <v>794</v>
      </c>
      <c r="Q20" s="71">
        <v>18</v>
      </c>
      <c r="R20" s="75">
        <v>18</v>
      </c>
      <c r="S20" s="76" t="s">
        <v>624</v>
      </c>
      <c r="T20" s="77" t="s">
        <v>794</v>
      </c>
    </row>
    <row r="21" spans="1:20" ht="18.75" customHeight="1" x14ac:dyDescent="0.3">
      <c r="B21" s="71">
        <v>19</v>
      </c>
      <c r="C21" s="75">
        <v>19</v>
      </c>
      <c r="D21" s="76" t="s">
        <v>551</v>
      </c>
      <c r="E21" s="77" t="s">
        <v>795</v>
      </c>
      <c r="G21" s="71">
        <v>19</v>
      </c>
      <c r="H21" s="75">
        <v>19</v>
      </c>
      <c r="I21" s="76" t="s">
        <v>575</v>
      </c>
      <c r="J21" s="77" t="s">
        <v>795</v>
      </c>
      <c r="L21" s="71">
        <v>19</v>
      </c>
      <c r="M21" s="75">
        <v>19</v>
      </c>
      <c r="N21" s="76" t="s">
        <v>599</v>
      </c>
      <c r="O21" s="77" t="s">
        <v>795</v>
      </c>
      <c r="Q21" s="71">
        <v>19</v>
      </c>
      <c r="R21" s="75">
        <v>19</v>
      </c>
      <c r="S21" s="76" t="s">
        <v>625</v>
      </c>
      <c r="T21" s="77" t="s">
        <v>83</v>
      </c>
    </row>
    <row r="22" spans="1:20" ht="18.75" customHeight="1" x14ac:dyDescent="0.3">
      <c r="B22" s="71">
        <v>20</v>
      </c>
      <c r="C22" s="75">
        <v>20</v>
      </c>
      <c r="D22" s="76" t="s">
        <v>552</v>
      </c>
      <c r="E22" s="77" t="s">
        <v>794</v>
      </c>
      <c r="G22" s="71">
        <v>20</v>
      </c>
      <c r="H22" s="75">
        <v>20</v>
      </c>
      <c r="I22" s="76" t="s">
        <v>576</v>
      </c>
      <c r="J22" s="77" t="s">
        <v>794</v>
      </c>
      <c r="L22" s="71">
        <v>20</v>
      </c>
      <c r="M22" s="75">
        <v>20</v>
      </c>
      <c r="N22" s="76" t="s">
        <v>600</v>
      </c>
      <c r="O22" s="77" t="s">
        <v>83</v>
      </c>
      <c r="Q22" s="71">
        <v>20</v>
      </c>
      <c r="R22" s="75">
        <v>20</v>
      </c>
      <c r="S22" s="76" t="s">
        <v>626</v>
      </c>
      <c r="T22" s="77" t="s">
        <v>83</v>
      </c>
    </row>
    <row r="23" spans="1:20" ht="18.75" customHeight="1" x14ac:dyDescent="0.3">
      <c r="B23" s="71">
        <v>21</v>
      </c>
      <c r="C23" s="75">
        <v>21</v>
      </c>
      <c r="D23" s="76" t="s">
        <v>553</v>
      </c>
      <c r="E23" s="77" t="s">
        <v>795</v>
      </c>
      <c r="G23" s="71">
        <v>21</v>
      </c>
      <c r="H23" s="75">
        <v>21</v>
      </c>
      <c r="I23" s="76" t="s">
        <v>577</v>
      </c>
      <c r="J23" s="77" t="s">
        <v>83</v>
      </c>
      <c r="L23" s="71">
        <v>21</v>
      </c>
      <c r="M23" s="75">
        <v>21</v>
      </c>
      <c r="N23" s="76" t="s">
        <v>601</v>
      </c>
      <c r="O23" s="77" t="s">
        <v>83</v>
      </c>
      <c r="Q23" s="71">
        <v>21</v>
      </c>
      <c r="R23" s="75">
        <v>21</v>
      </c>
      <c r="S23" s="76" t="s">
        <v>627</v>
      </c>
      <c r="T23" s="77" t="s">
        <v>794</v>
      </c>
    </row>
    <row r="24" spans="1:20" ht="18.75" customHeight="1" x14ac:dyDescent="0.3">
      <c r="B24" s="71">
        <v>22</v>
      </c>
      <c r="C24" s="75">
        <v>22</v>
      </c>
      <c r="D24" s="76" t="s">
        <v>554</v>
      </c>
      <c r="E24" s="77" t="s">
        <v>793</v>
      </c>
      <c r="G24" s="71">
        <v>22</v>
      </c>
      <c r="H24" s="75">
        <v>22</v>
      </c>
      <c r="I24" s="76" t="s">
        <v>578</v>
      </c>
      <c r="J24" s="77" t="s">
        <v>83</v>
      </c>
      <c r="L24" s="71">
        <v>22</v>
      </c>
      <c r="M24" s="75">
        <v>22</v>
      </c>
      <c r="N24" s="76" t="s">
        <v>602</v>
      </c>
      <c r="O24" s="77" t="s">
        <v>83</v>
      </c>
      <c r="Q24" s="71">
        <v>22</v>
      </c>
      <c r="R24" s="75">
        <v>22</v>
      </c>
      <c r="S24" s="76" t="s">
        <v>628</v>
      </c>
      <c r="T24" s="77" t="s">
        <v>794</v>
      </c>
    </row>
    <row r="25" spans="1:20" ht="18.75" customHeight="1" x14ac:dyDescent="0.3">
      <c r="B25" s="71">
        <v>23</v>
      </c>
      <c r="C25" s="79">
        <v>23</v>
      </c>
      <c r="D25" s="80" t="s">
        <v>555</v>
      </c>
      <c r="E25" s="81" t="s">
        <v>794</v>
      </c>
      <c r="G25" s="71">
        <v>23</v>
      </c>
      <c r="H25" s="79">
        <v>23</v>
      </c>
      <c r="I25" s="80" t="s">
        <v>579</v>
      </c>
      <c r="J25" s="81" t="s">
        <v>793</v>
      </c>
      <c r="L25" s="71">
        <v>23</v>
      </c>
      <c r="M25" s="79">
        <v>23</v>
      </c>
      <c r="N25" s="80" t="s">
        <v>603</v>
      </c>
      <c r="O25" s="81" t="s">
        <v>793</v>
      </c>
      <c r="Q25" s="71">
        <v>23</v>
      </c>
      <c r="R25" s="79">
        <v>23</v>
      </c>
      <c r="S25" s="80" t="s">
        <v>629</v>
      </c>
      <c r="T25" s="81" t="s">
        <v>794</v>
      </c>
    </row>
    <row r="26" spans="1:20" ht="18.75" customHeight="1" thickBot="1" x14ac:dyDescent="0.35">
      <c r="B26" s="71">
        <v>24</v>
      </c>
      <c r="C26" s="82" t="s">
        <v>337</v>
      </c>
      <c r="D26" s="363" t="s">
        <v>518</v>
      </c>
      <c r="E26" s="364"/>
      <c r="G26" s="71">
        <v>24</v>
      </c>
      <c r="H26" s="82" t="s">
        <v>337</v>
      </c>
      <c r="I26" s="363" t="s">
        <v>581</v>
      </c>
      <c r="J26" s="364"/>
      <c r="L26" s="71">
        <v>24</v>
      </c>
      <c r="M26" s="82" t="s">
        <v>337</v>
      </c>
      <c r="N26" s="363" t="s">
        <v>604</v>
      </c>
      <c r="O26" s="364"/>
      <c r="Q26" s="71">
        <v>24</v>
      </c>
      <c r="R26" s="82" t="s">
        <v>337</v>
      </c>
      <c r="S26" s="363" t="s">
        <v>607</v>
      </c>
      <c r="T26" s="364"/>
    </row>
    <row r="27" spans="1:20" ht="18.75" customHeight="1" thickBot="1" x14ac:dyDescent="0.35"/>
    <row r="28" spans="1:20" ht="18.75" customHeight="1" thickBot="1" x14ac:dyDescent="0.35">
      <c r="C28" s="70"/>
      <c r="D28" s="365" t="str">
        <f ca="1">Traducciones!C24</f>
        <v>España</v>
      </c>
      <c r="E28" s="366"/>
      <c r="H28" s="70"/>
      <c r="I28" s="365" t="str">
        <f ca="1">Traducciones!C25</f>
        <v>Uruguay</v>
      </c>
      <c r="J28" s="366"/>
      <c r="M28" s="70"/>
      <c r="N28" s="365" t="str">
        <f ca="1">Traducciones!C26</f>
        <v>Tahití</v>
      </c>
      <c r="O28" s="366"/>
      <c r="R28" s="70"/>
      <c r="S28" s="365" t="str">
        <f ca="1">Traducciones!C27</f>
        <v>Nigeria</v>
      </c>
      <c r="T28" s="366"/>
    </row>
    <row r="29" spans="1:20" ht="18.75" customHeight="1" x14ac:dyDescent="0.3">
      <c r="B29" s="71">
        <v>1</v>
      </c>
      <c r="C29" s="72">
        <v>1</v>
      </c>
      <c r="D29" s="73" t="s">
        <v>657</v>
      </c>
      <c r="E29" s="74" t="s">
        <v>793</v>
      </c>
      <c r="G29" s="71">
        <v>1</v>
      </c>
      <c r="H29" s="72">
        <v>1</v>
      </c>
      <c r="I29" s="73" t="s">
        <v>658</v>
      </c>
      <c r="J29" s="74" t="s">
        <v>793</v>
      </c>
      <c r="L29" s="71">
        <v>1</v>
      </c>
      <c r="M29" s="72">
        <v>1</v>
      </c>
      <c r="N29" s="73" t="s">
        <v>681</v>
      </c>
      <c r="O29" s="74" t="s">
        <v>793</v>
      </c>
      <c r="Q29" s="71">
        <v>1</v>
      </c>
      <c r="R29" s="72">
        <v>1</v>
      </c>
      <c r="S29" s="73" t="s">
        <v>732</v>
      </c>
      <c r="T29" s="74" t="s">
        <v>793</v>
      </c>
    </row>
    <row r="30" spans="1:20" ht="18.75" customHeight="1" x14ac:dyDescent="0.3">
      <c r="B30" s="71">
        <v>2</v>
      </c>
      <c r="C30" s="75">
        <v>2</v>
      </c>
      <c r="D30" s="76" t="s">
        <v>635</v>
      </c>
      <c r="E30" s="77" t="s">
        <v>83</v>
      </c>
      <c r="G30" s="71">
        <v>2</v>
      </c>
      <c r="H30" s="75">
        <v>2</v>
      </c>
      <c r="I30" s="76" t="s">
        <v>680</v>
      </c>
      <c r="J30" s="77" t="s">
        <v>83</v>
      </c>
      <c r="L30" s="71">
        <v>2</v>
      </c>
      <c r="M30" s="75">
        <v>2</v>
      </c>
      <c r="N30" s="76" t="s">
        <v>684</v>
      </c>
      <c r="O30" s="77" t="s">
        <v>794</v>
      </c>
      <c r="Q30" s="71">
        <v>2</v>
      </c>
      <c r="R30" s="75">
        <v>2</v>
      </c>
      <c r="S30" s="76" t="s">
        <v>735</v>
      </c>
      <c r="T30" s="77" t="s">
        <v>83</v>
      </c>
    </row>
    <row r="31" spans="1:20" ht="18.75" customHeight="1" x14ac:dyDescent="0.3">
      <c r="B31" s="71">
        <v>3</v>
      </c>
      <c r="C31" s="75">
        <v>3</v>
      </c>
      <c r="D31" s="76" t="s">
        <v>636</v>
      </c>
      <c r="E31" s="77" t="s">
        <v>83</v>
      </c>
      <c r="G31" s="71">
        <v>3</v>
      </c>
      <c r="H31" s="75">
        <v>3</v>
      </c>
      <c r="I31" s="76" t="s">
        <v>659</v>
      </c>
      <c r="J31" s="77" t="s">
        <v>83</v>
      </c>
      <c r="L31" s="71">
        <v>3</v>
      </c>
      <c r="M31" s="75">
        <v>3</v>
      </c>
      <c r="N31" s="76" t="s">
        <v>687</v>
      </c>
      <c r="O31" s="77" t="s">
        <v>795</v>
      </c>
      <c r="Q31" s="71">
        <v>3</v>
      </c>
      <c r="R31" s="75">
        <v>3</v>
      </c>
      <c r="S31" s="76" t="s">
        <v>738</v>
      </c>
      <c r="T31" s="77" t="s">
        <v>83</v>
      </c>
    </row>
    <row r="32" spans="1:20" ht="18.75" customHeight="1" x14ac:dyDescent="0.3">
      <c r="B32" s="71">
        <v>4</v>
      </c>
      <c r="C32" s="75">
        <v>4</v>
      </c>
      <c r="D32" s="76" t="s">
        <v>637</v>
      </c>
      <c r="E32" s="77" t="s">
        <v>794</v>
      </c>
      <c r="G32" s="71">
        <v>4</v>
      </c>
      <c r="H32" s="75">
        <v>4</v>
      </c>
      <c r="I32" s="76" t="s">
        <v>660</v>
      </c>
      <c r="J32" s="77" t="s">
        <v>83</v>
      </c>
      <c r="L32" s="71">
        <v>4</v>
      </c>
      <c r="M32" s="75">
        <v>4</v>
      </c>
      <c r="N32" s="76" t="s">
        <v>690</v>
      </c>
      <c r="O32" s="77" t="s">
        <v>83</v>
      </c>
      <c r="Q32" s="71">
        <v>4</v>
      </c>
      <c r="R32" s="75">
        <v>4</v>
      </c>
      <c r="S32" s="76" t="s">
        <v>741</v>
      </c>
      <c r="T32" s="77" t="s">
        <v>794</v>
      </c>
    </row>
    <row r="33" spans="2:24" ht="18.75" customHeight="1" x14ac:dyDescent="0.3">
      <c r="B33" s="71">
        <v>5</v>
      </c>
      <c r="C33" s="75">
        <v>5</v>
      </c>
      <c r="D33" s="76" t="s">
        <v>638</v>
      </c>
      <c r="E33" s="77" t="s">
        <v>83</v>
      </c>
      <c r="G33" s="71">
        <v>5</v>
      </c>
      <c r="H33" s="75">
        <v>5</v>
      </c>
      <c r="I33" s="76" t="s">
        <v>661</v>
      </c>
      <c r="J33" s="77" t="s">
        <v>794</v>
      </c>
      <c r="L33" s="71">
        <v>5</v>
      </c>
      <c r="M33" s="75">
        <v>5</v>
      </c>
      <c r="N33" s="76" t="s">
        <v>692</v>
      </c>
      <c r="O33" s="77" t="s">
        <v>83</v>
      </c>
      <c r="Q33" s="71">
        <v>5</v>
      </c>
      <c r="R33" s="75">
        <v>5</v>
      </c>
      <c r="S33" s="76" t="s">
        <v>744</v>
      </c>
      <c r="T33" s="77" t="s">
        <v>83</v>
      </c>
    </row>
    <row r="34" spans="2:24" ht="18.75" customHeight="1" x14ac:dyDescent="0.3">
      <c r="B34" s="71">
        <v>6</v>
      </c>
      <c r="C34" s="75">
        <v>6</v>
      </c>
      <c r="D34" s="76" t="s">
        <v>639</v>
      </c>
      <c r="E34" s="77" t="s">
        <v>794</v>
      </c>
      <c r="G34" s="71">
        <v>6</v>
      </c>
      <c r="H34" s="75">
        <v>6</v>
      </c>
      <c r="I34" s="76" t="s">
        <v>662</v>
      </c>
      <c r="J34" s="77" t="s">
        <v>794</v>
      </c>
      <c r="L34" s="71">
        <v>6</v>
      </c>
      <c r="M34" s="75">
        <v>6</v>
      </c>
      <c r="N34" s="76" t="s">
        <v>694</v>
      </c>
      <c r="O34" s="77" t="s">
        <v>794</v>
      </c>
      <c r="Q34" s="71">
        <v>6</v>
      </c>
      <c r="R34" s="75">
        <v>6</v>
      </c>
      <c r="S34" s="76" t="s">
        <v>747</v>
      </c>
      <c r="T34" s="77" t="s">
        <v>83</v>
      </c>
    </row>
    <row r="35" spans="2:24" ht="18.75" customHeight="1" x14ac:dyDescent="0.3">
      <c r="B35" s="71">
        <v>7</v>
      </c>
      <c r="C35" s="75">
        <v>7</v>
      </c>
      <c r="D35" s="76" t="s">
        <v>640</v>
      </c>
      <c r="E35" s="77" t="s">
        <v>795</v>
      </c>
      <c r="G35" s="71">
        <v>7</v>
      </c>
      <c r="H35" s="75">
        <v>7</v>
      </c>
      <c r="I35" s="76" t="s">
        <v>663</v>
      </c>
      <c r="J35" s="77" t="s">
        <v>794</v>
      </c>
      <c r="L35" s="71">
        <v>7</v>
      </c>
      <c r="M35" s="75">
        <v>7</v>
      </c>
      <c r="N35" s="76" t="s">
        <v>696</v>
      </c>
      <c r="O35" s="77" t="s">
        <v>794</v>
      </c>
      <c r="Q35" s="71">
        <v>7</v>
      </c>
      <c r="R35" s="75">
        <v>7</v>
      </c>
      <c r="S35" s="76" t="s">
        <v>750</v>
      </c>
      <c r="T35" s="77" t="s">
        <v>794</v>
      </c>
    </row>
    <row r="36" spans="2:24" ht="18.75" customHeight="1" x14ac:dyDescent="0.3">
      <c r="B36" s="71">
        <v>8</v>
      </c>
      <c r="C36" s="75">
        <v>8</v>
      </c>
      <c r="D36" s="76" t="s">
        <v>641</v>
      </c>
      <c r="E36" s="77" t="s">
        <v>794</v>
      </c>
      <c r="G36" s="71">
        <v>8</v>
      </c>
      <c r="H36" s="75">
        <v>8</v>
      </c>
      <c r="I36" s="76" t="s">
        <v>664</v>
      </c>
      <c r="J36" s="77" t="s">
        <v>794</v>
      </c>
      <c r="L36" s="71">
        <v>8</v>
      </c>
      <c r="M36" s="75">
        <v>8</v>
      </c>
      <c r="N36" s="76" t="s">
        <v>698</v>
      </c>
      <c r="O36" s="77" t="s">
        <v>83</v>
      </c>
      <c r="Q36" s="71">
        <v>8</v>
      </c>
      <c r="R36" s="75">
        <v>8</v>
      </c>
      <c r="S36" s="76" t="s">
        <v>752</v>
      </c>
      <c r="T36" s="77" t="s">
        <v>795</v>
      </c>
    </row>
    <row r="37" spans="2:24" ht="18.75" customHeight="1" x14ac:dyDescent="0.3">
      <c r="B37" s="71">
        <v>9</v>
      </c>
      <c r="C37" s="75">
        <v>9</v>
      </c>
      <c r="D37" s="76" t="s">
        <v>642</v>
      </c>
      <c r="E37" s="77" t="s">
        <v>795</v>
      </c>
      <c r="G37" s="71">
        <v>9</v>
      </c>
      <c r="H37" s="75">
        <v>9</v>
      </c>
      <c r="I37" s="76" t="s">
        <v>665</v>
      </c>
      <c r="J37" s="77" t="s">
        <v>795</v>
      </c>
      <c r="L37" s="71">
        <v>9</v>
      </c>
      <c r="M37" s="75">
        <v>9</v>
      </c>
      <c r="N37" s="76" t="s">
        <v>700</v>
      </c>
      <c r="O37" s="77" t="s">
        <v>795</v>
      </c>
      <c r="Q37" s="71">
        <v>9</v>
      </c>
      <c r="R37" s="75">
        <v>9</v>
      </c>
      <c r="S37" s="76" t="s">
        <v>755</v>
      </c>
      <c r="T37" s="77" t="s">
        <v>795</v>
      </c>
    </row>
    <row r="38" spans="2:24" ht="18.75" customHeight="1" x14ac:dyDescent="0.3">
      <c r="B38" s="71">
        <v>10</v>
      </c>
      <c r="C38" s="75">
        <v>10</v>
      </c>
      <c r="D38" s="76" t="s">
        <v>643</v>
      </c>
      <c r="E38" s="77" t="s">
        <v>794</v>
      </c>
      <c r="G38" s="71">
        <v>10</v>
      </c>
      <c r="H38" s="75">
        <v>10</v>
      </c>
      <c r="I38" s="76" t="s">
        <v>666</v>
      </c>
      <c r="J38" s="77" t="s">
        <v>795</v>
      </c>
      <c r="L38" s="71">
        <v>10</v>
      </c>
      <c r="M38" s="75">
        <v>10</v>
      </c>
      <c r="N38" s="76" t="s">
        <v>792</v>
      </c>
      <c r="O38" s="77" t="s">
        <v>83</v>
      </c>
      <c r="Q38" s="71">
        <v>10</v>
      </c>
      <c r="R38" s="75">
        <v>10</v>
      </c>
      <c r="S38" s="76" t="s">
        <v>758</v>
      </c>
      <c r="T38" s="77" t="s">
        <v>794</v>
      </c>
    </row>
    <row r="39" spans="2:24" ht="18.75" customHeight="1" x14ac:dyDescent="0.3">
      <c r="B39" s="71">
        <v>11</v>
      </c>
      <c r="C39" s="75">
        <v>11</v>
      </c>
      <c r="D39" s="76" t="s">
        <v>644</v>
      </c>
      <c r="E39" s="77" t="s">
        <v>795</v>
      </c>
      <c r="G39" s="71">
        <v>11</v>
      </c>
      <c r="H39" s="75">
        <v>11</v>
      </c>
      <c r="I39" s="76" t="s">
        <v>667</v>
      </c>
      <c r="J39" s="77" t="s">
        <v>795</v>
      </c>
      <c r="L39" s="71">
        <v>11</v>
      </c>
      <c r="M39" s="75">
        <v>11</v>
      </c>
      <c r="N39" s="76" t="s">
        <v>703</v>
      </c>
      <c r="O39" s="77" t="s">
        <v>794</v>
      </c>
      <c r="Q39" s="71">
        <v>11</v>
      </c>
      <c r="R39" s="75">
        <v>11</v>
      </c>
      <c r="S39" s="76" t="s">
        <v>759</v>
      </c>
      <c r="T39" s="77" t="s">
        <v>795</v>
      </c>
    </row>
    <row r="40" spans="2:24" ht="18.75" customHeight="1" x14ac:dyDescent="0.3">
      <c r="B40" s="71">
        <v>12</v>
      </c>
      <c r="C40" s="75">
        <v>12</v>
      </c>
      <c r="D40" s="76" t="s">
        <v>645</v>
      </c>
      <c r="E40" s="77" t="s">
        <v>793</v>
      </c>
      <c r="G40" s="71">
        <v>12</v>
      </c>
      <c r="H40" s="75">
        <v>12</v>
      </c>
      <c r="I40" s="76" t="s">
        <v>668</v>
      </c>
      <c r="J40" s="77" t="s">
        <v>793</v>
      </c>
      <c r="L40" s="71">
        <v>12</v>
      </c>
      <c r="M40" s="75">
        <v>12</v>
      </c>
      <c r="N40" s="76" t="s">
        <v>705</v>
      </c>
      <c r="O40" s="77" t="s">
        <v>83</v>
      </c>
      <c r="Q40" s="71">
        <v>12</v>
      </c>
      <c r="R40" s="75">
        <v>12</v>
      </c>
      <c r="S40" s="76" t="s">
        <v>762</v>
      </c>
      <c r="T40" s="77" t="s">
        <v>83</v>
      </c>
    </row>
    <row r="41" spans="2:24" ht="18.75" customHeight="1" x14ac:dyDescent="0.3">
      <c r="B41" s="71">
        <v>13</v>
      </c>
      <c r="C41" s="75">
        <v>13</v>
      </c>
      <c r="D41" s="76" t="s">
        <v>646</v>
      </c>
      <c r="E41" s="77" t="s">
        <v>794</v>
      </c>
      <c r="G41" s="71">
        <v>13</v>
      </c>
      <c r="H41" s="75">
        <v>13</v>
      </c>
      <c r="I41" s="76" t="s">
        <v>669</v>
      </c>
      <c r="J41" s="77" t="s">
        <v>83</v>
      </c>
      <c r="L41" s="71">
        <v>13</v>
      </c>
      <c r="M41" s="75">
        <v>13</v>
      </c>
      <c r="N41" s="76" t="s">
        <v>707</v>
      </c>
      <c r="O41" s="77" t="s">
        <v>795</v>
      </c>
      <c r="Q41" s="71">
        <v>13</v>
      </c>
      <c r="R41" s="75">
        <v>13</v>
      </c>
      <c r="S41" s="76" t="s">
        <v>764</v>
      </c>
      <c r="T41" s="77" t="s">
        <v>794</v>
      </c>
    </row>
    <row r="42" spans="2:24" ht="18.75" customHeight="1" x14ac:dyDescent="0.3">
      <c r="B42" s="71">
        <v>14</v>
      </c>
      <c r="C42" s="75">
        <v>14</v>
      </c>
      <c r="D42" s="76" t="s">
        <v>647</v>
      </c>
      <c r="E42" s="77" t="s">
        <v>795</v>
      </c>
      <c r="G42" s="71">
        <v>14</v>
      </c>
      <c r="H42" s="75">
        <v>14</v>
      </c>
      <c r="I42" s="76" t="s">
        <v>670</v>
      </c>
      <c r="J42" s="77" t="s">
        <v>794</v>
      </c>
      <c r="L42" s="71">
        <v>14</v>
      </c>
      <c r="M42" s="75">
        <v>14</v>
      </c>
      <c r="N42" s="76" t="s">
        <v>709</v>
      </c>
      <c r="O42" s="77" t="s">
        <v>83</v>
      </c>
      <c r="Q42" s="71">
        <v>14</v>
      </c>
      <c r="R42" s="75">
        <v>14</v>
      </c>
      <c r="S42" s="76" t="s">
        <v>767</v>
      </c>
      <c r="T42" s="77" t="s">
        <v>795</v>
      </c>
      <c r="X42" s="218"/>
    </row>
    <row r="43" spans="2:24" ht="18.75" customHeight="1" x14ac:dyDescent="0.3">
      <c r="B43" s="71">
        <v>15</v>
      </c>
      <c r="C43" s="75">
        <v>15</v>
      </c>
      <c r="D43" s="76" t="s">
        <v>648</v>
      </c>
      <c r="E43" s="77" t="s">
        <v>83</v>
      </c>
      <c r="G43" s="71">
        <v>15</v>
      </c>
      <c r="H43" s="75">
        <v>15</v>
      </c>
      <c r="I43" s="76" t="s">
        <v>671</v>
      </c>
      <c r="J43" s="77" t="s">
        <v>794</v>
      </c>
      <c r="L43" s="71">
        <v>15</v>
      </c>
      <c r="M43" s="75">
        <v>15</v>
      </c>
      <c r="N43" s="76" t="s">
        <v>712</v>
      </c>
      <c r="O43" s="77" t="s">
        <v>794</v>
      </c>
      <c r="Q43" s="71">
        <v>15</v>
      </c>
      <c r="R43" s="75">
        <v>15</v>
      </c>
      <c r="S43" s="76" t="s">
        <v>770</v>
      </c>
      <c r="T43" s="77" t="s">
        <v>794</v>
      </c>
    </row>
    <row r="44" spans="2:24" ht="18.75" customHeight="1" x14ac:dyDescent="0.3">
      <c r="B44" s="71">
        <v>16</v>
      </c>
      <c r="C44" s="75">
        <v>16</v>
      </c>
      <c r="D44" s="76" t="s">
        <v>649</v>
      </c>
      <c r="E44" s="77" t="s">
        <v>794</v>
      </c>
      <c r="G44" s="71">
        <v>16</v>
      </c>
      <c r="H44" s="75">
        <v>16</v>
      </c>
      <c r="I44" s="76" t="s">
        <v>672</v>
      </c>
      <c r="J44" s="77" t="s">
        <v>83</v>
      </c>
      <c r="L44" s="71">
        <v>16</v>
      </c>
      <c r="M44" s="75">
        <v>16</v>
      </c>
      <c r="N44" s="76" t="s">
        <v>713</v>
      </c>
      <c r="O44" s="77" t="s">
        <v>794</v>
      </c>
      <c r="Q44" s="71">
        <v>16</v>
      </c>
      <c r="R44" s="75">
        <v>16</v>
      </c>
      <c r="S44" s="76" t="s">
        <v>773</v>
      </c>
      <c r="T44" s="77" t="s">
        <v>793</v>
      </c>
    </row>
    <row r="45" spans="2:24" ht="18.75" customHeight="1" x14ac:dyDescent="0.3">
      <c r="B45" s="71">
        <v>17</v>
      </c>
      <c r="C45" s="75">
        <v>17</v>
      </c>
      <c r="D45" s="76" t="s">
        <v>650</v>
      </c>
      <c r="E45" s="77" t="s">
        <v>83</v>
      </c>
      <c r="G45" s="71">
        <v>17</v>
      </c>
      <c r="H45" s="75">
        <v>17</v>
      </c>
      <c r="I45" s="76" t="s">
        <v>673</v>
      </c>
      <c r="J45" s="77" t="s">
        <v>794</v>
      </c>
      <c r="L45" s="71">
        <v>17</v>
      </c>
      <c r="M45" s="75">
        <v>17</v>
      </c>
      <c r="N45" s="76" t="s">
        <v>716</v>
      </c>
      <c r="O45" s="77" t="s">
        <v>794</v>
      </c>
      <c r="Q45" s="71">
        <v>17</v>
      </c>
      <c r="R45" s="75">
        <v>17</v>
      </c>
      <c r="S45" s="76" t="s">
        <v>776</v>
      </c>
      <c r="T45" s="77" t="s">
        <v>794</v>
      </c>
    </row>
    <row r="46" spans="2:24" ht="18.75" customHeight="1" x14ac:dyDescent="0.3">
      <c r="B46" s="71">
        <v>18</v>
      </c>
      <c r="C46" s="75">
        <v>18</v>
      </c>
      <c r="D46" s="76" t="s">
        <v>651</v>
      </c>
      <c r="E46" s="77" t="s">
        <v>83</v>
      </c>
      <c r="G46" s="71">
        <v>18</v>
      </c>
      <c r="H46" s="75">
        <v>18</v>
      </c>
      <c r="I46" s="76" t="s">
        <v>674</v>
      </c>
      <c r="J46" s="77" t="s">
        <v>794</v>
      </c>
      <c r="L46" s="71">
        <v>18</v>
      </c>
      <c r="M46" s="75">
        <v>18</v>
      </c>
      <c r="N46" s="76" t="s">
        <v>718</v>
      </c>
      <c r="O46" s="77" t="s">
        <v>794</v>
      </c>
      <c r="Q46" s="71">
        <v>18</v>
      </c>
      <c r="R46" s="75">
        <v>18</v>
      </c>
      <c r="S46" s="76" t="s">
        <v>778</v>
      </c>
      <c r="T46" s="77" t="s">
        <v>794</v>
      </c>
    </row>
    <row r="47" spans="2:24" ht="18.75" customHeight="1" x14ac:dyDescent="0.3">
      <c r="B47" s="71">
        <v>19</v>
      </c>
      <c r="C47" s="75">
        <v>19</v>
      </c>
      <c r="D47" s="76" t="s">
        <v>652</v>
      </c>
      <c r="E47" s="77" t="s">
        <v>83</v>
      </c>
      <c r="G47" s="71">
        <v>19</v>
      </c>
      <c r="H47" s="75">
        <v>19</v>
      </c>
      <c r="I47" s="76" t="s">
        <v>675</v>
      </c>
      <c r="J47" s="77" t="s">
        <v>83</v>
      </c>
      <c r="L47" s="71">
        <v>19</v>
      </c>
      <c r="M47" s="75">
        <v>19</v>
      </c>
      <c r="N47" s="76" t="s">
        <v>721</v>
      </c>
      <c r="O47" s="77" t="s">
        <v>83</v>
      </c>
      <c r="Q47" s="71">
        <v>19</v>
      </c>
      <c r="R47" s="75">
        <v>19</v>
      </c>
      <c r="S47" s="76" t="s">
        <v>781</v>
      </c>
      <c r="T47" s="77" t="s">
        <v>794</v>
      </c>
    </row>
    <row r="48" spans="2:24" ht="18.75" customHeight="1" x14ac:dyDescent="0.3">
      <c r="B48" s="71">
        <v>20</v>
      </c>
      <c r="C48" s="75">
        <v>20</v>
      </c>
      <c r="D48" s="76" t="s">
        <v>653</v>
      </c>
      <c r="E48" s="77" t="s">
        <v>794</v>
      </c>
      <c r="G48" s="71">
        <v>20</v>
      </c>
      <c r="H48" s="75">
        <v>20</v>
      </c>
      <c r="I48" s="76" t="s">
        <v>676</v>
      </c>
      <c r="J48" s="77" t="s">
        <v>794</v>
      </c>
      <c r="L48" s="71">
        <v>20</v>
      </c>
      <c r="M48" s="75">
        <v>20</v>
      </c>
      <c r="N48" s="76" t="s">
        <v>723</v>
      </c>
      <c r="O48" s="77" t="s">
        <v>83</v>
      </c>
      <c r="Q48" s="71">
        <v>20</v>
      </c>
      <c r="R48" s="75">
        <v>20</v>
      </c>
      <c r="S48" s="76" t="s">
        <v>782</v>
      </c>
      <c r="T48" s="77" t="s">
        <v>794</v>
      </c>
    </row>
    <row r="49" spans="2:20" ht="18.75" customHeight="1" x14ac:dyDescent="0.3">
      <c r="B49" s="71">
        <v>21</v>
      </c>
      <c r="C49" s="75">
        <v>21</v>
      </c>
      <c r="D49" s="76" t="s">
        <v>654</v>
      </c>
      <c r="E49" s="77" t="s">
        <v>794</v>
      </c>
      <c r="G49" s="71">
        <v>21</v>
      </c>
      <c r="H49" s="75">
        <v>21</v>
      </c>
      <c r="I49" s="76" t="s">
        <v>677</v>
      </c>
      <c r="J49" s="77" t="s">
        <v>795</v>
      </c>
      <c r="L49" s="71">
        <v>21</v>
      </c>
      <c r="M49" s="75">
        <v>21</v>
      </c>
      <c r="N49" s="76" t="s">
        <v>725</v>
      </c>
      <c r="O49" s="77" t="s">
        <v>795</v>
      </c>
      <c r="Q49" s="71">
        <v>21</v>
      </c>
      <c r="R49" s="75">
        <v>21</v>
      </c>
      <c r="S49" s="76" t="s">
        <v>785</v>
      </c>
      <c r="T49" s="77" t="s">
        <v>83</v>
      </c>
    </row>
    <row r="50" spans="2:20" ht="18.75" customHeight="1" x14ac:dyDescent="0.3">
      <c r="B50" s="71">
        <v>22</v>
      </c>
      <c r="C50" s="75">
        <v>22</v>
      </c>
      <c r="D50" s="76" t="s">
        <v>655</v>
      </c>
      <c r="E50" s="77" t="s">
        <v>794</v>
      </c>
      <c r="G50" s="71">
        <v>22</v>
      </c>
      <c r="H50" s="75">
        <v>22</v>
      </c>
      <c r="I50" s="76" t="s">
        <v>678</v>
      </c>
      <c r="J50" s="77" t="s">
        <v>83</v>
      </c>
      <c r="L50" s="71">
        <v>22</v>
      </c>
      <c r="M50" s="75">
        <v>22</v>
      </c>
      <c r="N50" s="76" t="s">
        <v>727</v>
      </c>
      <c r="O50" s="77" t="s">
        <v>793</v>
      </c>
      <c r="Q50" s="71">
        <v>22</v>
      </c>
      <c r="R50" s="75">
        <v>22</v>
      </c>
      <c r="S50" s="76" t="s">
        <v>788</v>
      </c>
      <c r="T50" s="77" t="s">
        <v>83</v>
      </c>
    </row>
    <row r="51" spans="2:20" ht="18.75" customHeight="1" x14ac:dyDescent="0.3">
      <c r="B51" s="71">
        <v>23</v>
      </c>
      <c r="C51" s="79">
        <v>23</v>
      </c>
      <c r="D51" s="80" t="s">
        <v>656</v>
      </c>
      <c r="E51" s="81" t="s">
        <v>793</v>
      </c>
      <c r="G51" s="71">
        <v>23</v>
      </c>
      <c r="H51" s="79">
        <v>23</v>
      </c>
      <c r="I51" s="80" t="s">
        <v>679</v>
      </c>
      <c r="J51" s="81" t="s">
        <v>793</v>
      </c>
      <c r="L51" s="71">
        <v>23</v>
      </c>
      <c r="M51" s="79">
        <v>23</v>
      </c>
      <c r="N51" s="80" t="s">
        <v>730</v>
      </c>
      <c r="O51" s="81" t="s">
        <v>793</v>
      </c>
      <c r="Q51" s="71">
        <v>23</v>
      </c>
      <c r="R51" s="79">
        <v>23</v>
      </c>
      <c r="S51" s="80" t="s">
        <v>790</v>
      </c>
      <c r="T51" s="81" t="s">
        <v>793</v>
      </c>
    </row>
    <row r="52" spans="2:20" ht="18.75" customHeight="1" thickBot="1" x14ac:dyDescent="0.35">
      <c r="B52" s="71">
        <v>24</v>
      </c>
      <c r="C52" s="82" t="s">
        <v>337</v>
      </c>
      <c r="D52" s="363" t="s">
        <v>631</v>
      </c>
      <c r="E52" s="364"/>
      <c r="G52" s="71">
        <v>24</v>
      </c>
      <c r="H52" s="82" t="s">
        <v>337</v>
      </c>
      <c r="I52" s="363" t="s">
        <v>632</v>
      </c>
      <c r="J52" s="364"/>
      <c r="L52" s="71">
        <v>24</v>
      </c>
      <c r="M52" s="82" t="s">
        <v>337</v>
      </c>
      <c r="N52" s="363" t="s">
        <v>633</v>
      </c>
      <c r="O52" s="364"/>
      <c r="Q52" s="71">
        <v>24</v>
      </c>
      <c r="R52" s="82" t="s">
        <v>337</v>
      </c>
      <c r="S52" s="363" t="s">
        <v>634</v>
      </c>
      <c r="T52" s="364"/>
    </row>
    <row r="53" spans="2:20" ht="18.75" customHeight="1" x14ac:dyDescent="0.3"/>
    <row r="54" spans="2:20" ht="18.75" customHeight="1" x14ac:dyDescent="0.3">
      <c r="D54" s="83" t="str">
        <f ca="1">Traducciones!C93</f>
        <v>Jugador</v>
      </c>
    </row>
  </sheetData>
  <sheetProtection sheet="1" objects="1" scenarios="1"/>
  <mergeCells count="17">
    <mergeCell ref="F5:F7"/>
    <mergeCell ref="D2:E2"/>
    <mergeCell ref="I2:J2"/>
    <mergeCell ref="N2:O2"/>
    <mergeCell ref="S2:T2"/>
    <mergeCell ref="I52:J52"/>
    <mergeCell ref="N52:O52"/>
    <mergeCell ref="S52:T52"/>
    <mergeCell ref="D26:E26"/>
    <mergeCell ref="I26:J26"/>
    <mergeCell ref="N26:O26"/>
    <mergeCell ref="S26:T26"/>
    <mergeCell ref="D28:E28"/>
    <mergeCell ref="I28:J28"/>
    <mergeCell ref="N28:O28"/>
    <mergeCell ref="S28:T28"/>
    <mergeCell ref="D52:E52"/>
  </mergeCells>
  <hyperlinks>
    <hyperlink ref="A4" r:id="rId1"/>
    <hyperlink ref="A5" location="Portada!A1" display="Portada!A1"/>
    <hyperlink ref="A6" location="Plantillas!A1" display="Plantillas!A1"/>
    <hyperlink ref="A7" location="Fichas!A1" display="Fichas!A1"/>
    <hyperlink ref="A8" location="Calendario!A1" display="Calendario!A1"/>
    <hyperlink ref="A9" location="Estadio!A1" display="Estadio!A1"/>
    <hyperlink ref="A10" location="'Grupo A'!A1" display="'Grupo A'!A1"/>
    <hyperlink ref="A11" location="'Grupo B'!A1" display="'Grupo B'!A1"/>
    <hyperlink ref="A12" location="'Fase Final'!A1" display="'Fase Final'!A1"/>
    <hyperlink ref="A13" location="Estadisticas!A1" display="Estadisticas!A1"/>
    <hyperlink ref="A15" location="Version!A1" display="Version!A1"/>
    <hyperlink ref="A14" location="Palmares!A1" display="Palmares!A1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A449"/>
  <sheetViews>
    <sheetView showGridLines="0" showRowColHeaders="0" zoomScaleNormal="100" workbookViewId="0">
      <selection activeCell="A13" sqref="A13"/>
    </sheetView>
  </sheetViews>
  <sheetFormatPr baseColWidth="10" defaultColWidth="0" defaultRowHeight="18.75" customHeight="1" zeroHeight="1" x14ac:dyDescent="0.3"/>
  <cols>
    <col min="1" max="1" width="27.140625" style="29" customWidth="1"/>
    <col min="2" max="2" width="6.140625" style="27" customWidth="1"/>
    <col min="3" max="4" width="0" style="27" hidden="1" customWidth="1"/>
    <col min="5" max="5" width="6.28515625" style="27" customWidth="1"/>
    <col min="6" max="20" width="6.140625" style="27" customWidth="1"/>
    <col min="21" max="21" width="0" style="27" hidden="1" customWidth="1"/>
    <col min="22" max="22" width="6.140625" style="27" customWidth="1"/>
    <col min="23" max="23" width="6.140625" style="27" hidden="1" customWidth="1"/>
    <col min="24" max="24" width="14.7109375" style="27" hidden="1" customWidth="1"/>
    <col min="25" max="26" width="6.140625" style="27" hidden="1" customWidth="1"/>
    <col min="27" max="27" width="14.7109375" style="27" hidden="1" customWidth="1"/>
    <col min="28" max="16384" width="6.140625" style="27" hidden="1"/>
  </cols>
  <sheetData>
    <row r="1" spans="1:21" ht="18.75" customHeight="1" thickBot="1" x14ac:dyDescent="0.35">
      <c r="A1" s="26" t="str">
        <f ca="1">Traducciones!C58</f>
        <v>Copa Confederaciones</v>
      </c>
      <c r="F1" s="28">
        <v>3</v>
      </c>
      <c r="G1" s="28" t="str">
        <f ca="1">INDEX(Traducciones!$D$20:$D$27,MATCH(E2,Traducciones!$C$20:$C$27,0))</f>
        <v>Brasil</v>
      </c>
      <c r="H1" s="28"/>
      <c r="I1" s="28"/>
      <c r="J1" s="28"/>
      <c r="K1" s="28"/>
      <c r="L1" s="28"/>
      <c r="M1" s="28"/>
      <c r="N1" s="28"/>
      <c r="O1" s="28"/>
      <c r="P1" s="28"/>
      <c r="Q1" s="28" t="str">
        <f ca="1">INDEX(Traducciones!$D$20:$D$27,MATCH(N2,Traducciones!$C$20:$C$27,0))</f>
        <v>Japón</v>
      </c>
    </row>
    <row r="2" spans="1:21" ht="18.75" customHeight="1" x14ac:dyDescent="0.3">
      <c r="A2" s="26">
        <v>2013</v>
      </c>
      <c r="C2" s="27">
        <v>1</v>
      </c>
      <c r="E2" s="293" t="str">
        <f ca="1">LOOKUP($C2,Calendario!$C$3:$C$18,Calendario!$E$3:$E$18)</f>
        <v>Brasil</v>
      </c>
      <c r="F2" s="294"/>
      <c r="G2" s="294"/>
      <c r="H2" s="294"/>
      <c r="I2" s="294"/>
      <c r="J2" s="294"/>
      <c r="K2" s="387"/>
      <c r="L2" s="390">
        <f>SUM(L4:L26)</f>
        <v>3</v>
      </c>
      <c r="M2" s="392">
        <f>SUM(M4:M26)</f>
        <v>0</v>
      </c>
      <c r="N2" s="293" t="str">
        <f ca="1">LOOKUP($C2,Calendario!$C$3:$C$18,Calendario!$H$3:$H$18)</f>
        <v>Japón</v>
      </c>
      <c r="O2" s="294"/>
      <c r="P2" s="294"/>
      <c r="Q2" s="294"/>
      <c r="R2" s="294"/>
      <c r="S2" s="294"/>
      <c r="T2" s="387"/>
    </row>
    <row r="3" spans="1:21" ht="18.75" customHeight="1" thickBot="1" x14ac:dyDescent="0.35">
      <c r="A3" s="29" t="s">
        <v>403</v>
      </c>
      <c r="E3" s="38" t="s">
        <v>358</v>
      </c>
      <c r="F3" s="283"/>
      <c r="G3" s="283"/>
      <c r="H3" s="283"/>
      <c r="I3" s="283"/>
      <c r="J3" s="39"/>
      <c r="K3" s="40"/>
      <c r="L3" s="391"/>
      <c r="M3" s="393"/>
      <c r="N3" s="38"/>
      <c r="O3" s="41"/>
      <c r="P3" s="388"/>
      <c r="Q3" s="380"/>
      <c r="R3" s="380"/>
      <c r="S3" s="381"/>
      <c r="T3" s="40" t="str">
        <f>E3</f>
        <v>Min.</v>
      </c>
    </row>
    <row r="4" spans="1:21" ht="18.75" customHeight="1" x14ac:dyDescent="0.3">
      <c r="A4" s="29" t="s">
        <v>394</v>
      </c>
      <c r="C4" s="27" t="str">
        <f>J28</f>
        <v>Pedro Proença</v>
      </c>
      <c r="D4" s="27">
        <v>1</v>
      </c>
      <c r="E4" s="42"/>
      <c r="F4" s="294" t="str">
        <f ca="1">VLOOKUP(D4,INDIRECT(G1),F$1,FALSE)</f>
        <v>Jefferson</v>
      </c>
      <c r="G4" s="294"/>
      <c r="H4" s="294"/>
      <c r="I4" s="294"/>
      <c r="J4" s="43"/>
      <c r="K4" s="44"/>
      <c r="L4" s="45"/>
      <c r="M4" s="46"/>
      <c r="N4" s="47"/>
      <c r="O4" s="48"/>
      <c r="P4" s="294" t="str">
        <f ca="1">VLOOKUP(D4,INDIRECT(Q1),F$1,FALSE)</f>
        <v>Eiji Kawashima</v>
      </c>
      <c r="Q4" s="294"/>
      <c r="R4" s="294"/>
      <c r="S4" s="294"/>
      <c r="T4" s="49"/>
      <c r="U4" s="27" t="str">
        <f>J28</f>
        <v>Pedro Proença</v>
      </c>
    </row>
    <row r="5" spans="1:21" ht="18.75" customHeight="1" x14ac:dyDescent="0.3">
      <c r="A5" s="26" t="str">
        <f ca="1">Traducciones!C62</f>
        <v>Portada</v>
      </c>
      <c r="C5" s="27" t="str">
        <f>J28</f>
        <v>Pedro Proença</v>
      </c>
      <c r="D5" s="27">
        <v>2</v>
      </c>
      <c r="E5" s="42"/>
      <c r="F5" s="386" t="str">
        <f ca="1">VLOOKUP(D5,INDIRECT(G1),F$1,FALSE)</f>
        <v>Daniel Alves</v>
      </c>
      <c r="G5" s="386"/>
      <c r="H5" s="386"/>
      <c r="I5" s="386"/>
      <c r="J5" s="50"/>
      <c r="K5" s="51"/>
      <c r="L5" s="52"/>
      <c r="M5" s="53"/>
      <c r="N5" s="54"/>
      <c r="O5" s="50"/>
      <c r="P5" s="386" t="str">
        <f ca="1">VLOOKUP(D5,INDIRECT(Q1),F$1,FALSE)</f>
        <v>Masahiko Inoha</v>
      </c>
      <c r="Q5" s="386"/>
      <c r="R5" s="386"/>
      <c r="S5" s="386"/>
      <c r="T5" s="55"/>
      <c r="U5" s="27" t="str">
        <f>J28</f>
        <v>Pedro Proença</v>
      </c>
    </row>
    <row r="6" spans="1:21" ht="18.75" customHeight="1" x14ac:dyDescent="0.3">
      <c r="A6" s="29" t="str">
        <f ca="1">Traducciones!C63</f>
        <v>Plantillas</v>
      </c>
      <c r="C6" s="27" t="str">
        <f>J28</f>
        <v>Pedro Proença</v>
      </c>
      <c r="D6" s="27">
        <v>3</v>
      </c>
      <c r="E6" s="42"/>
      <c r="F6" s="386" t="str">
        <f ca="1">VLOOKUP(D6,INDIRECT(G1),F$1,FALSE)</f>
        <v>Thiago Silva</v>
      </c>
      <c r="G6" s="386"/>
      <c r="H6" s="386"/>
      <c r="I6" s="386"/>
      <c r="J6" s="50"/>
      <c r="K6" s="51"/>
      <c r="L6" s="56"/>
      <c r="M6" s="53"/>
      <c r="N6" s="54"/>
      <c r="O6" s="50"/>
      <c r="P6" s="386" t="str">
        <f ca="1">VLOOKUP(D6,INDIRECT(Q1),F$1,FALSE)</f>
        <v>Gōtoku Sakai</v>
      </c>
      <c r="Q6" s="386"/>
      <c r="R6" s="386"/>
      <c r="S6" s="386"/>
      <c r="T6" s="55"/>
      <c r="U6" s="27" t="str">
        <f>J28</f>
        <v>Pedro Proença</v>
      </c>
    </row>
    <row r="7" spans="1:21" ht="18.75" customHeight="1" x14ac:dyDescent="0.3">
      <c r="A7" s="26" t="str">
        <f ca="1">Traducciones!C64</f>
        <v>Fichas de Partidos</v>
      </c>
      <c r="C7" s="27" t="str">
        <f>J28</f>
        <v>Pedro Proença</v>
      </c>
      <c r="D7" s="27">
        <v>4</v>
      </c>
      <c r="E7" s="42"/>
      <c r="F7" s="386" t="str">
        <f ca="1">VLOOKUP(D7,INDIRECT(G1),F$1,FALSE)</f>
        <v>David Luiz</v>
      </c>
      <c r="G7" s="386"/>
      <c r="H7" s="386"/>
      <c r="I7" s="386"/>
      <c r="J7" s="50"/>
      <c r="K7" s="51"/>
      <c r="L7" s="52"/>
      <c r="M7" s="53"/>
      <c r="N7" s="54"/>
      <c r="O7" s="50"/>
      <c r="P7" s="386" t="str">
        <f ca="1">VLOOKUP(D7,INDIRECT(Q1),F$1,FALSE)</f>
        <v>Keisuke Honda</v>
      </c>
      <c r="Q7" s="386"/>
      <c r="R7" s="386"/>
      <c r="S7" s="386"/>
      <c r="T7" s="55"/>
      <c r="U7" s="27" t="str">
        <f>J28</f>
        <v>Pedro Proença</v>
      </c>
    </row>
    <row r="8" spans="1:21" ht="18.75" customHeight="1" x14ac:dyDescent="0.3">
      <c r="A8" s="29" t="str">
        <f ca="1">Traducciones!C65</f>
        <v>Calendario</v>
      </c>
      <c r="C8" s="27" t="str">
        <f>J28</f>
        <v>Pedro Proença</v>
      </c>
      <c r="D8" s="27">
        <v>5</v>
      </c>
      <c r="E8" s="42"/>
      <c r="F8" s="386" t="str">
        <f ca="1">VLOOKUP(D8,INDIRECT(G1),F$1,FALSE)</f>
        <v>Fernando</v>
      </c>
      <c r="G8" s="386"/>
      <c r="H8" s="386"/>
      <c r="I8" s="386"/>
      <c r="J8" s="50"/>
      <c r="K8" s="51"/>
      <c r="L8" s="52"/>
      <c r="M8" s="53"/>
      <c r="N8" s="54"/>
      <c r="O8" s="50"/>
      <c r="P8" s="386" t="str">
        <f ca="1">VLOOKUP(D8,INDIRECT(Q1),F$1,FALSE)</f>
        <v>Yuto Nagatomo</v>
      </c>
      <c r="Q8" s="386"/>
      <c r="R8" s="386"/>
      <c r="S8" s="386"/>
      <c r="T8" s="55"/>
      <c r="U8" s="27" t="str">
        <f>J28</f>
        <v>Pedro Proença</v>
      </c>
    </row>
    <row r="9" spans="1:21" ht="18.75" customHeight="1" x14ac:dyDescent="0.3">
      <c r="A9" s="26" t="str">
        <f ca="1">Traducciones!C66</f>
        <v>Sedes</v>
      </c>
      <c r="C9" s="27" t="str">
        <f>J28</f>
        <v>Pedro Proença</v>
      </c>
      <c r="D9" s="27">
        <v>6</v>
      </c>
      <c r="E9" s="42"/>
      <c r="F9" s="386" t="str">
        <f ca="1">VLOOKUP(D9,INDIRECT(G1),F$1,FALSE)</f>
        <v>Marcelo</v>
      </c>
      <c r="G9" s="386"/>
      <c r="H9" s="386"/>
      <c r="I9" s="386"/>
      <c r="J9" s="50"/>
      <c r="K9" s="51"/>
      <c r="L9" s="52"/>
      <c r="M9" s="53"/>
      <c r="N9" s="54"/>
      <c r="O9" s="50"/>
      <c r="P9" s="386" t="str">
        <f ca="1">VLOOKUP(D9,INDIRECT(Q1),F$1,FALSE)</f>
        <v>Atsuto Uchida</v>
      </c>
      <c r="Q9" s="386"/>
      <c r="R9" s="386"/>
      <c r="S9" s="386"/>
      <c r="T9" s="55"/>
      <c r="U9" s="27" t="str">
        <f>J28</f>
        <v>Pedro Proença</v>
      </c>
    </row>
    <row r="10" spans="1:21" ht="18.75" customHeight="1" x14ac:dyDescent="0.3">
      <c r="A10" s="29" t="str">
        <f ca="1">Traducciones!C67</f>
        <v>Grupo A</v>
      </c>
      <c r="C10" s="27" t="str">
        <f>J28</f>
        <v>Pedro Proença</v>
      </c>
      <c r="D10" s="27">
        <v>7</v>
      </c>
      <c r="E10" s="42"/>
      <c r="F10" s="386" t="str">
        <f ca="1">VLOOKUP(D10,INDIRECT(G1),F$1,FALSE)</f>
        <v>Lucas</v>
      </c>
      <c r="G10" s="386"/>
      <c r="H10" s="386"/>
      <c r="I10" s="386"/>
      <c r="J10" s="50"/>
      <c r="K10" s="51"/>
      <c r="L10" s="52"/>
      <c r="M10" s="53"/>
      <c r="N10" s="54"/>
      <c r="O10" s="50"/>
      <c r="P10" s="386" t="str">
        <f ca="1">VLOOKUP(D10,INDIRECT(Q1),F$1,FALSE)</f>
        <v>Yasuhito Endō</v>
      </c>
      <c r="Q10" s="386"/>
      <c r="R10" s="386"/>
      <c r="S10" s="386"/>
      <c r="T10" s="55"/>
      <c r="U10" s="27" t="str">
        <f>J28</f>
        <v>Pedro Proença</v>
      </c>
    </row>
    <row r="11" spans="1:21" ht="18.75" customHeight="1" x14ac:dyDescent="0.3">
      <c r="A11" s="26" t="str">
        <f ca="1">Traducciones!C68</f>
        <v>Grupo B</v>
      </c>
      <c r="C11" s="27" t="str">
        <f>J28</f>
        <v>Pedro Proença</v>
      </c>
      <c r="D11" s="27">
        <v>8</v>
      </c>
      <c r="E11" s="42"/>
      <c r="F11" s="386" t="str">
        <f ca="1">VLOOKUP(D11,INDIRECT(G1),F$1,FALSE)</f>
        <v>Hernanes</v>
      </c>
      <c r="G11" s="386"/>
      <c r="H11" s="386"/>
      <c r="I11" s="386"/>
      <c r="J11" s="50"/>
      <c r="K11" s="51"/>
      <c r="L11" s="52"/>
      <c r="M11" s="53"/>
      <c r="N11" s="54"/>
      <c r="O11" s="50"/>
      <c r="P11" s="386" t="str">
        <f ca="1">VLOOKUP(D11,INDIRECT(Q1),F$1,FALSE)</f>
        <v>Hiroshi Kiyotake</v>
      </c>
      <c r="Q11" s="386"/>
      <c r="R11" s="386"/>
      <c r="S11" s="386"/>
      <c r="T11" s="55"/>
      <c r="U11" s="27" t="str">
        <f>J28</f>
        <v>Pedro Proença</v>
      </c>
    </row>
    <row r="12" spans="1:21" ht="18.75" customHeight="1" x14ac:dyDescent="0.3">
      <c r="A12" s="29" t="str">
        <f ca="1">Traducciones!C69</f>
        <v>Fase Final</v>
      </c>
      <c r="C12" s="27" t="str">
        <f>J28</f>
        <v>Pedro Proença</v>
      </c>
      <c r="D12" s="27">
        <v>9</v>
      </c>
      <c r="E12" s="42"/>
      <c r="F12" s="386" t="str">
        <f ca="1">VLOOKUP(D12,INDIRECT(G1),F$1,FALSE)</f>
        <v>Fred</v>
      </c>
      <c r="G12" s="386"/>
      <c r="H12" s="386"/>
      <c r="I12" s="386"/>
      <c r="J12" s="50"/>
      <c r="K12" s="51"/>
      <c r="L12" s="52"/>
      <c r="M12" s="53"/>
      <c r="N12" s="54"/>
      <c r="O12" s="50"/>
      <c r="P12" s="386" t="str">
        <f ca="1">VLOOKUP(D12,INDIRECT(Q1),F$1,FALSE)</f>
        <v>Shinji Okazaki</v>
      </c>
      <c r="Q12" s="386"/>
      <c r="R12" s="386"/>
      <c r="S12" s="386"/>
      <c r="T12" s="55"/>
      <c r="U12" s="27" t="str">
        <f>J28</f>
        <v>Pedro Proença</v>
      </c>
    </row>
    <row r="13" spans="1:21" ht="18.75" customHeight="1" x14ac:dyDescent="0.3">
      <c r="A13" s="26" t="str">
        <f ca="1">Traducciones!C70</f>
        <v>Estadísticas</v>
      </c>
      <c r="C13" s="27" t="str">
        <f>J28</f>
        <v>Pedro Proença</v>
      </c>
      <c r="D13" s="27">
        <v>10</v>
      </c>
      <c r="E13" s="42"/>
      <c r="F13" s="386" t="str">
        <f ca="1">VLOOKUP(D13,INDIRECT(G1),F$1,FALSE)</f>
        <v>Neymar</v>
      </c>
      <c r="G13" s="386"/>
      <c r="H13" s="386"/>
      <c r="I13" s="386"/>
      <c r="J13" s="50"/>
      <c r="K13" s="51"/>
      <c r="L13" s="52">
        <v>1</v>
      </c>
      <c r="M13" s="53"/>
      <c r="N13" s="54"/>
      <c r="O13" s="50"/>
      <c r="P13" s="386" t="str">
        <f ca="1">VLOOKUP(D13,INDIRECT(Q1),F$1,FALSE)</f>
        <v>Shinji Kagawa</v>
      </c>
      <c r="Q13" s="386"/>
      <c r="R13" s="386"/>
      <c r="S13" s="386"/>
      <c r="T13" s="55"/>
      <c r="U13" s="27" t="str">
        <f>J28</f>
        <v>Pedro Proença</v>
      </c>
    </row>
    <row r="14" spans="1:21" ht="18.75" customHeight="1" x14ac:dyDescent="0.3">
      <c r="A14" s="29" t="str">
        <f ca="1">Traducciones!C71</f>
        <v>Palmarés</v>
      </c>
      <c r="C14" s="27" t="str">
        <f>J28</f>
        <v>Pedro Proença</v>
      </c>
      <c r="D14" s="27">
        <v>11</v>
      </c>
      <c r="E14" s="42"/>
      <c r="F14" s="386" t="str">
        <f ca="1">VLOOKUP(D14,INDIRECT(G1),F$1,FALSE)</f>
        <v>Oscar</v>
      </c>
      <c r="G14" s="386"/>
      <c r="H14" s="386"/>
      <c r="I14" s="386"/>
      <c r="J14" s="50"/>
      <c r="K14" s="51"/>
      <c r="L14" s="52"/>
      <c r="M14" s="53"/>
      <c r="N14" s="54"/>
      <c r="O14" s="50"/>
      <c r="P14" s="386" t="str">
        <f ca="1">VLOOKUP(D14,INDIRECT(Q1),F$1,FALSE)</f>
        <v>Mike Havenaar</v>
      </c>
      <c r="Q14" s="386"/>
      <c r="R14" s="386"/>
      <c r="S14" s="386"/>
      <c r="T14" s="55"/>
      <c r="U14" s="27" t="str">
        <f>J28</f>
        <v>Pedro Proença</v>
      </c>
    </row>
    <row r="15" spans="1:21" ht="18.75" customHeight="1" x14ac:dyDescent="0.3">
      <c r="A15" s="26" t="str">
        <f ca="1">Traducciones!C72</f>
        <v>Instrucciones</v>
      </c>
      <c r="C15" s="27" t="str">
        <f>J28</f>
        <v>Pedro Proença</v>
      </c>
      <c r="D15" s="27">
        <v>12</v>
      </c>
      <c r="E15" s="42"/>
      <c r="F15" s="386" t="str">
        <f ca="1">VLOOKUP(D15,INDIRECT(G1),F$1,FALSE)</f>
        <v>Júlio César</v>
      </c>
      <c r="G15" s="386"/>
      <c r="H15" s="386"/>
      <c r="I15" s="386"/>
      <c r="J15" s="50"/>
      <c r="K15" s="51"/>
      <c r="L15" s="52"/>
      <c r="M15" s="53"/>
      <c r="N15" s="54"/>
      <c r="O15" s="50"/>
      <c r="P15" s="386" t="str">
        <f ca="1">VLOOKUP(D15,INDIRECT(Q1),F$1,FALSE)</f>
        <v>Shusaku Nishikawa</v>
      </c>
      <c r="Q15" s="386"/>
      <c r="R15" s="386"/>
      <c r="S15" s="386"/>
      <c r="T15" s="55"/>
      <c r="U15" s="27" t="str">
        <f>J28</f>
        <v>Pedro Proença</v>
      </c>
    </row>
    <row r="16" spans="1:21" ht="18.75" customHeight="1" x14ac:dyDescent="0.3">
      <c r="C16" s="27" t="str">
        <f>J28</f>
        <v>Pedro Proença</v>
      </c>
      <c r="D16" s="27">
        <v>13</v>
      </c>
      <c r="E16" s="42"/>
      <c r="F16" s="386" t="str">
        <f ca="1">VLOOKUP(D16,INDIRECT(G1),F$1,FALSE)</f>
        <v>Dante</v>
      </c>
      <c r="G16" s="386"/>
      <c r="H16" s="386"/>
      <c r="I16" s="386"/>
      <c r="J16" s="50"/>
      <c r="K16" s="51"/>
      <c r="L16" s="52"/>
      <c r="M16" s="53"/>
      <c r="N16" s="54"/>
      <c r="O16" s="50"/>
      <c r="P16" s="386" t="str">
        <f ca="1">VLOOKUP(D16,INDIRECT(Q1),F$1,FALSE)</f>
        <v>Hajime Hosogai</v>
      </c>
      <c r="Q16" s="386"/>
      <c r="R16" s="386"/>
      <c r="S16" s="386"/>
      <c r="T16" s="55"/>
      <c r="U16" s="27" t="str">
        <f>J28</f>
        <v>Pedro Proença</v>
      </c>
    </row>
    <row r="17" spans="3:21" ht="18.75" customHeight="1" x14ac:dyDescent="0.3">
      <c r="C17" s="27" t="str">
        <f>J28</f>
        <v>Pedro Proença</v>
      </c>
      <c r="D17" s="27">
        <v>14</v>
      </c>
      <c r="E17" s="42"/>
      <c r="F17" s="386" t="str">
        <f ca="1">VLOOKUP(D17,INDIRECT(G1),F$1,FALSE)</f>
        <v>Filipe Luís</v>
      </c>
      <c r="G17" s="386"/>
      <c r="H17" s="386"/>
      <c r="I17" s="386"/>
      <c r="J17" s="50"/>
      <c r="K17" s="51"/>
      <c r="L17" s="52"/>
      <c r="M17" s="53"/>
      <c r="N17" s="54"/>
      <c r="O17" s="50"/>
      <c r="P17" s="386" t="str">
        <f ca="1">VLOOKUP(D17,INDIRECT(Q1),F$1,FALSE)</f>
        <v>Kengo Nakamura</v>
      </c>
      <c r="Q17" s="386"/>
      <c r="R17" s="386"/>
      <c r="S17" s="386"/>
      <c r="T17" s="55"/>
      <c r="U17" s="27" t="str">
        <f>J28</f>
        <v>Pedro Proença</v>
      </c>
    </row>
    <row r="18" spans="3:21" ht="18.75" customHeight="1" x14ac:dyDescent="0.3">
      <c r="C18" s="27" t="str">
        <f>J28</f>
        <v>Pedro Proença</v>
      </c>
      <c r="D18" s="27">
        <v>15</v>
      </c>
      <c r="E18" s="42"/>
      <c r="F18" s="386" t="str">
        <f ca="1">VLOOKUP(D18,INDIRECT(G1),F$1,FALSE)</f>
        <v>Jean</v>
      </c>
      <c r="G18" s="386"/>
      <c r="H18" s="386"/>
      <c r="I18" s="386"/>
      <c r="J18" s="50"/>
      <c r="K18" s="51"/>
      <c r="L18" s="52"/>
      <c r="M18" s="53"/>
      <c r="N18" s="54"/>
      <c r="O18" s="50"/>
      <c r="P18" s="386" t="str">
        <f ca="1">VLOOKUP(D18,INDIRECT(Q1),F$1,FALSE)</f>
        <v>Yasuyuki Konno</v>
      </c>
      <c r="Q18" s="386"/>
      <c r="R18" s="386"/>
      <c r="S18" s="386"/>
      <c r="T18" s="55"/>
      <c r="U18" s="27" t="str">
        <f>J28</f>
        <v>Pedro Proença</v>
      </c>
    </row>
    <row r="19" spans="3:21" ht="18.75" customHeight="1" x14ac:dyDescent="0.3">
      <c r="C19" s="27" t="str">
        <f>J28</f>
        <v>Pedro Proença</v>
      </c>
      <c r="D19" s="27">
        <v>16</v>
      </c>
      <c r="E19" s="42"/>
      <c r="F19" s="386" t="str">
        <f ca="1">VLOOKUP(D19,INDIRECT(G1),F$1,FALSE)</f>
        <v>Réver</v>
      </c>
      <c r="G19" s="386"/>
      <c r="H19" s="386"/>
      <c r="I19" s="386"/>
      <c r="J19" s="50"/>
      <c r="K19" s="51"/>
      <c r="L19" s="52"/>
      <c r="M19" s="53"/>
      <c r="N19" s="54"/>
      <c r="O19" s="50"/>
      <c r="P19" s="386" t="str">
        <f ca="1">VLOOKUP(D19,INDIRECT(Q1),F$1,FALSE)</f>
        <v>Yuzo Kurihara</v>
      </c>
      <c r="Q19" s="386"/>
      <c r="R19" s="386"/>
      <c r="S19" s="386"/>
      <c r="T19" s="55"/>
      <c r="U19" s="27" t="str">
        <f>J28</f>
        <v>Pedro Proença</v>
      </c>
    </row>
    <row r="20" spans="3:21" ht="18.75" customHeight="1" x14ac:dyDescent="0.3">
      <c r="C20" s="27" t="str">
        <f>J28</f>
        <v>Pedro Proença</v>
      </c>
      <c r="D20" s="27">
        <v>17</v>
      </c>
      <c r="E20" s="42"/>
      <c r="F20" s="386" t="str">
        <f ca="1">VLOOKUP(D20,INDIRECT(G1),F$1,FALSE)</f>
        <v>Luiz Gustavo</v>
      </c>
      <c r="G20" s="386"/>
      <c r="H20" s="386"/>
      <c r="I20" s="386"/>
      <c r="J20" s="50"/>
      <c r="K20" s="51"/>
      <c r="L20" s="52"/>
      <c r="M20" s="53"/>
      <c r="N20" s="54"/>
      <c r="O20" s="50">
        <v>1</v>
      </c>
      <c r="P20" s="386" t="str">
        <f ca="1">VLOOKUP(D20,INDIRECT(Q1),F$1,FALSE)</f>
        <v>Makoto Hasebe </v>
      </c>
      <c r="Q20" s="386"/>
      <c r="R20" s="386"/>
      <c r="S20" s="386"/>
      <c r="T20" s="55"/>
      <c r="U20" s="27" t="str">
        <f>J28</f>
        <v>Pedro Proença</v>
      </c>
    </row>
    <row r="21" spans="3:21" ht="18.75" customHeight="1" x14ac:dyDescent="0.3">
      <c r="C21" s="27" t="str">
        <f>J28</f>
        <v>Pedro Proença</v>
      </c>
      <c r="D21" s="27">
        <v>18</v>
      </c>
      <c r="E21" s="42"/>
      <c r="F21" s="386" t="str">
        <f ca="1">VLOOKUP(D21,INDIRECT(G1),F$1,FALSE)</f>
        <v>Paulinho</v>
      </c>
      <c r="G21" s="386"/>
      <c r="H21" s="386"/>
      <c r="I21" s="386"/>
      <c r="J21" s="50"/>
      <c r="K21" s="51"/>
      <c r="L21" s="52">
        <v>1</v>
      </c>
      <c r="M21" s="53"/>
      <c r="N21" s="54"/>
      <c r="O21" s="50"/>
      <c r="P21" s="386" t="str">
        <f ca="1">VLOOKUP(D21,INDIRECT(Q1),F$1,FALSE)</f>
        <v>Ryōichi Maeda</v>
      </c>
      <c r="Q21" s="386"/>
      <c r="R21" s="386"/>
      <c r="S21" s="386"/>
      <c r="T21" s="55"/>
      <c r="U21" s="27" t="str">
        <f>J28</f>
        <v>Pedro Proença</v>
      </c>
    </row>
    <row r="22" spans="3:21" ht="18.75" customHeight="1" x14ac:dyDescent="0.3">
      <c r="C22" s="27" t="str">
        <f>J28</f>
        <v>Pedro Proença</v>
      </c>
      <c r="D22" s="27">
        <v>19</v>
      </c>
      <c r="E22" s="42"/>
      <c r="F22" s="386" t="str">
        <f ca="1">VLOOKUP(D22,INDIRECT(G1),F$1,FALSE)</f>
        <v>Hulk</v>
      </c>
      <c r="G22" s="386"/>
      <c r="H22" s="386"/>
      <c r="I22" s="386"/>
      <c r="J22" s="50"/>
      <c r="K22" s="51"/>
      <c r="L22" s="52"/>
      <c r="M22" s="53"/>
      <c r="N22" s="54"/>
      <c r="O22" s="50"/>
      <c r="P22" s="386" t="str">
        <f ca="1">VLOOKUP(D22,INDIRECT(Q1),F$1,FALSE)</f>
        <v>Takashi Inui</v>
      </c>
      <c r="Q22" s="386"/>
      <c r="R22" s="386"/>
      <c r="S22" s="386"/>
      <c r="T22" s="55"/>
      <c r="U22" s="27" t="str">
        <f>J28</f>
        <v>Pedro Proença</v>
      </c>
    </row>
    <row r="23" spans="3:21" ht="18.75" customHeight="1" x14ac:dyDescent="0.3">
      <c r="C23" s="27" t="str">
        <f>J28</f>
        <v>Pedro Proença</v>
      </c>
      <c r="D23" s="27">
        <v>20</v>
      </c>
      <c r="E23" s="42"/>
      <c r="F23" s="386" t="str">
        <f ca="1">VLOOKUP(D23,INDIRECT(G1),F$1,FALSE)</f>
        <v>Bernard</v>
      </c>
      <c r="G23" s="386"/>
      <c r="H23" s="386"/>
      <c r="I23" s="386"/>
      <c r="J23" s="50"/>
      <c r="K23" s="51"/>
      <c r="L23" s="52"/>
      <c r="M23" s="53"/>
      <c r="N23" s="54"/>
      <c r="O23" s="50"/>
      <c r="P23" s="386" t="str">
        <f ca="1">VLOOKUP(D23,INDIRECT(Q1),F$1,FALSE)</f>
        <v>Hideto Takahashi</v>
      </c>
      <c r="Q23" s="386"/>
      <c r="R23" s="386"/>
      <c r="S23" s="386"/>
      <c r="T23" s="55"/>
      <c r="U23" s="27" t="str">
        <f>J28</f>
        <v>Pedro Proença</v>
      </c>
    </row>
    <row r="24" spans="3:21" ht="18.75" customHeight="1" x14ac:dyDescent="0.3">
      <c r="C24" s="27" t="str">
        <f>J28</f>
        <v>Pedro Proença</v>
      </c>
      <c r="D24" s="27">
        <v>21</v>
      </c>
      <c r="E24" s="42"/>
      <c r="F24" s="386" t="str">
        <f ca="1">VLOOKUP(D24,INDIRECT(G1),F$1,FALSE)</f>
        <v>Jô</v>
      </c>
      <c r="G24" s="386"/>
      <c r="H24" s="386"/>
      <c r="I24" s="386"/>
      <c r="J24" s="50"/>
      <c r="K24" s="51"/>
      <c r="L24" s="52">
        <v>1</v>
      </c>
      <c r="M24" s="53"/>
      <c r="N24" s="54"/>
      <c r="O24" s="50"/>
      <c r="P24" s="386" t="str">
        <f ca="1">VLOOKUP(D24,INDIRECT(Q1),F$1,FALSE)</f>
        <v>Hiroki Sakai</v>
      </c>
      <c r="Q24" s="386"/>
      <c r="R24" s="386"/>
      <c r="S24" s="386"/>
      <c r="T24" s="55"/>
      <c r="U24" s="27" t="str">
        <f>J28</f>
        <v>Pedro Proença</v>
      </c>
    </row>
    <row r="25" spans="3:21" ht="18.75" customHeight="1" x14ac:dyDescent="0.3">
      <c r="C25" s="27" t="str">
        <f>J28</f>
        <v>Pedro Proença</v>
      </c>
      <c r="D25" s="27">
        <v>22</v>
      </c>
      <c r="E25" s="42"/>
      <c r="F25" s="368" t="str">
        <f ca="1">VLOOKUP(D25,INDIRECT(G1),F$1,FALSE)</f>
        <v>Diego Cavalieri</v>
      </c>
      <c r="G25" s="369"/>
      <c r="H25" s="369"/>
      <c r="I25" s="370"/>
      <c r="J25" s="50"/>
      <c r="K25" s="51"/>
      <c r="L25" s="52"/>
      <c r="M25" s="53"/>
      <c r="N25" s="54"/>
      <c r="O25" s="50"/>
      <c r="P25" s="368" t="str">
        <f ca="1">VLOOKUP(D25,INDIRECT(Q1),F$1,FALSE)</f>
        <v>Maya Yoshida</v>
      </c>
      <c r="Q25" s="369"/>
      <c r="R25" s="369"/>
      <c r="S25" s="370"/>
      <c r="T25" s="55"/>
      <c r="U25" s="27" t="str">
        <f>J28</f>
        <v>Pedro Proença</v>
      </c>
    </row>
    <row r="26" spans="3:21" ht="18.75" customHeight="1" thickBot="1" x14ac:dyDescent="0.35">
      <c r="C26" s="27" t="str">
        <f>J28</f>
        <v>Pedro Proença</v>
      </c>
      <c r="D26" s="27">
        <v>23</v>
      </c>
      <c r="E26" s="57"/>
      <c r="F26" s="283" t="str">
        <f ca="1">VLOOKUP(D26,INDIRECT(G1),F$1,FALSE)</f>
        <v>Jádson</v>
      </c>
      <c r="G26" s="283"/>
      <c r="H26" s="283"/>
      <c r="I26" s="283"/>
      <c r="J26" s="58"/>
      <c r="K26" s="59"/>
      <c r="L26" s="60"/>
      <c r="M26" s="61"/>
      <c r="N26" s="57"/>
      <c r="O26" s="58"/>
      <c r="P26" s="283" t="str">
        <f ca="1">VLOOKUP(D26,INDIRECT(Q1),F$1,FALSE)</f>
        <v>Shūichi Gonda</v>
      </c>
      <c r="Q26" s="283"/>
      <c r="R26" s="283"/>
      <c r="S26" s="283"/>
      <c r="T26" s="62"/>
      <c r="U26" s="27" t="str">
        <f>J28</f>
        <v>Pedro Proença</v>
      </c>
    </row>
    <row r="27" spans="3:21" ht="18.75" customHeight="1" x14ac:dyDescent="0.3">
      <c r="D27" s="27">
        <v>24</v>
      </c>
      <c r="E27" s="371" t="str">
        <f ca="1">VLOOKUP(D27,INDIRECT(G1),F$1,FALSE)</f>
        <v>Luiz Felipe Scolari</v>
      </c>
      <c r="F27" s="372"/>
      <c r="G27" s="372"/>
      <c r="H27" s="372"/>
      <c r="I27" s="373"/>
      <c r="J27" s="374" t="str">
        <f ca="1">Traducciones!$C$50</f>
        <v>Árbitro</v>
      </c>
      <c r="K27" s="375"/>
      <c r="L27" s="375"/>
      <c r="M27" s="375"/>
      <c r="N27" s="375"/>
      <c r="O27" s="376"/>
      <c r="P27" s="377" t="str">
        <f ca="1">VLOOKUP(D27,INDIRECT(Q1),F$1,FALSE)</f>
        <v>Alberto Zaccheroni</v>
      </c>
      <c r="Q27" s="372"/>
      <c r="R27" s="372"/>
      <c r="S27" s="372"/>
      <c r="T27" s="378"/>
    </row>
    <row r="28" spans="3:21" ht="18.75" customHeight="1" thickBot="1" x14ac:dyDescent="0.35">
      <c r="E28" s="389" t="str">
        <f ca="1">E29&amp;" "&amp;F29</f>
        <v>15/06/2013 21:00</v>
      </c>
      <c r="F28" s="380"/>
      <c r="G28" s="380"/>
      <c r="H28" s="380"/>
      <c r="I28" s="381"/>
      <c r="J28" s="363" t="s">
        <v>517</v>
      </c>
      <c r="K28" s="382"/>
      <c r="L28" s="382"/>
      <c r="M28" s="382"/>
      <c r="N28" s="382"/>
      <c r="O28" s="284"/>
      <c r="P28" s="383" t="str">
        <f>LOOKUP(C2,Calendario!$C$3:$C$18,Calendario!$K$3:$K$18)</f>
        <v>Estadio Nacional - Brasilia</v>
      </c>
      <c r="Q28" s="384"/>
      <c r="R28" s="384"/>
      <c r="S28" s="384"/>
      <c r="T28" s="385"/>
    </row>
    <row r="29" spans="3:21" ht="18.75" customHeight="1" thickBot="1" x14ac:dyDescent="0.35">
      <c r="E29" s="28" t="str">
        <f ca="1">LOOKUP(C2,Calendario!$C$3:$C$18,Calendario!$J$3:$J$18)</f>
        <v>15/06/2013</v>
      </c>
      <c r="F29" s="28" t="str">
        <f ca="1">LOOKUP(C2,Calendario!$C$3:$C$18,Calendario!$I$3:$I$18)</f>
        <v>21:00</v>
      </c>
      <c r="G29" s="28" t="str">
        <f ca="1">INDEX(Traducciones!$D$20:$D$27,MATCH(E30,Traducciones!$C$20:$C$27,0))</f>
        <v>Méjico</v>
      </c>
      <c r="H29" s="28"/>
      <c r="I29" s="28"/>
      <c r="J29" s="28"/>
      <c r="K29" s="28"/>
      <c r="L29" s="28"/>
      <c r="M29" s="28"/>
      <c r="N29" s="28"/>
      <c r="O29" s="28"/>
      <c r="P29" s="28"/>
      <c r="Q29" s="28" t="str">
        <f ca="1">INDEX(Traducciones!$D$20:$D$27,MATCH(N30,Traducciones!$C$20:$C$27,0))</f>
        <v>Italia</v>
      </c>
    </row>
    <row r="30" spans="3:21" ht="18.75" customHeight="1" x14ac:dyDescent="0.3">
      <c r="C30" s="27">
        <v>2</v>
      </c>
      <c r="E30" s="293" t="str">
        <f ca="1">LOOKUP($C30,Calendario!$C$3:$C$18,Calendario!$E$3:$E$18)</f>
        <v>Méjico</v>
      </c>
      <c r="F30" s="294"/>
      <c r="G30" s="294"/>
      <c r="H30" s="294"/>
      <c r="I30" s="294"/>
      <c r="J30" s="294"/>
      <c r="K30" s="387"/>
      <c r="L30" s="390">
        <f>SUM(L32:L54)</f>
        <v>1</v>
      </c>
      <c r="M30" s="392">
        <f>SUM(M32:M54)</f>
        <v>2</v>
      </c>
      <c r="N30" s="293" t="str">
        <f ca="1">LOOKUP($C30,Calendario!$C$3:$C$18,Calendario!$H$3:$H$18)</f>
        <v>Italia</v>
      </c>
      <c r="O30" s="294"/>
      <c r="P30" s="294"/>
      <c r="Q30" s="294"/>
      <c r="R30" s="294"/>
      <c r="S30" s="294"/>
      <c r="T30" s="387"/>
    </row>
    <row r="31" spans="3:21" ht="18.75" customHeight="1" thickBot="1" x14ac:dyDescent="0.35">
      <c r="E31" s="38" t="s">
        <v>358</v>
      </c>
      <c r="F31" s="283"/>
      <c r="G31" s="283"/>
      <c r="H31" s="283"/>
      <c r="I31" s="283"/>
      <c r="J31" s="39"/>
      <c r="K31" s="40"/>
      <c r="L31" s="391"/>
      <c r="M31" s="393"/>
      <c r="N31" s="38"/>
      <c r="O31" s="41"/>
      <c r="P31" s="388"/>
      <c r="Q31" s="380"/>
      <c r="R31" s="380"/>
      <c r="S31" s="381"/>
      <c r="T31" s="40" t="str">
        <f>E31</f>
        <v>Min.</v>
      </c>
    </row>
    <row r="32" spans="3:21" ht="18.75" customHeight="1" x14ac:dyDescent="0.3">
      <c r="C32" s="27" t="str">
        <f>J56</f>
        <v>Enrique Osses</v>
      </c>
      <c r="D32" s="27">
        <v>1</v>
      </c>
      <c r="E32" s="42"/>
      <c r="F32" s="294" t="str">
        <f ca="1">VLOOKUP(D32,INDIRECT(G29),F$1,FALSE)</f>
        <v>Guillermo Ochoa</v>
      </c>
      <c r="G32" s="294"/>
      <c r="H32" s="294"/>
      <c r="I32" s="294"/>
      <c r="J32" s="43"/>
      <c r="K32" s="44"/>
      <c r="L32" s="45"/>
      <c r="M32" s="46"/>
      <c r="N32" s="47"/>
      <c r="O32" s="48"/>
      <c r="P32" s="294" t="str">
        <f ca="1">VLOOKUP(D32,INDIRECT(Q29),F$1,FALSE)</f>
        <v>Gianluigi Buffon</v>
      </c>
      <c r="Q32" s="294"/>
      <c r="R32" s="294"/>
      <c r="S32" s="294"/>
      <c r="T32" s="49"/>
      <c r="U32" s="27" t="str">
        <f>J56</f>
        <v>Enrique Osses</v>
      </c>
    </row>
    <row r="33" spans="3:21" ht="18.75" customHeight="1" x14ac:dyDescent="0.3">
      <c r="C33" s="27" t="str">
        <f>J56</f>
        <v>Enrique Osses</v>
      </c>
      <c r="D33" s="27">
        <v>2</v>
      </c>
      <c r="E33" s="42"/>
      <c r="F33" s="386" t="str">
        <f ca="1">VLOOKUP(D33,INDIRECT(G29),F$1,FALSE)</f>
        <v>Francisco J. Rodríguez </v>
      </c>
      <c r="G33" s="386"/>
      <c r="H33" s="386"/>
      <c r="I33" s="386"/>
      <c r="J33" s="50"/>
      <c r="K33" s="51"/>
      <c r="L33" s="52"/>
      <c r="M33" s="53"/>
      <c r="N33" s="54"/>
      <c r="O33" s="50"/>
      <c r="P33" s="386" t="str">
        <f ca="1">VLOOKUP(D33,INDIRECT(Q29),F$1,FALSE)</f>
        <v>Christian Maggio</v>
      </c>
      <c r="Q33" s="386"/>
      <c r="R33" s="386"/>
      <c r="S33" s="386"/>
      <c r="T33" s="55"/>
      <c r="U33" s="27" t="str">
        <f>J56</f>
        <v>Enrique Osses</v>
      </c>
    </row>
    <row r="34" spans="3:21" ht="18.75" customHeight="1" x14ac:dyDescent="0.3">
      <c r="C34" s="27" t="str">
        <f>J56</f>
        <v>Enrique Osses</v>
      </c>
      <c r="D34" s="27">
        <v>3</v>
      </c>
      <c r="E34" s="42"/>
      <c r="F34" s="386" t="str">
        <f ca="1">VLOOKUP(D34,INDIRECT(G29),F$1,FALSE)</f>
        <v>Carlos Salcido</v>
      </c>
      <c r="G34" s="386"/>
      <c r="H34" s="386"/>
      <c r="I34" s="386"/>
      <c r="J34" s="50"/>
      <c r="K34" s="51"/>
      <c r="L34" s="56"/>
      <c r="M34" s="53"/>
      <c r="N34" s="54"/>
      <c r="O34" s="50"/>
      <c r="P34" s="386" t="str">
        <f ca="1">VLOOKUP(D34,INDIRECT(Q29),F$1,FALSE)</f>
        <v>Giorgio Chiellini</v>
      </c>
      <c r="Q34" s="386"/>
      <c r="R34" s="386"/>
      <c r="S34" s="386"/>
      <c r="T34" s="55"/>
      <c r="U34" s="27" t="str">
        <f>J56</f>
        <v>Enrique Osses</v>
      </c>
    </row>
    <row r="35" spans="3:21" ht="18.75" customHeight="1" x14ac:dyDescent="0.3">
      <c r="C35" s="27" t="str">
        <f>J56</f>
        <v>Enrique Osses</v>
      </c>
      <c r="D35" s="27">
        <v>4</v>
      </c>
      <c r="E35" s="42"/>
      <c r="F35" s="386" t="str">
        <f ca="1">VLOOKUP(D35,INDIRECT(G29),F$1,FALSE)</f>
        <v>Diego Reyes</v>
      </c>
      <c r="G35" s="386"/>
      <c r="H35" s="386"/>
      <c r="I35" s="386"/>
      <c r="J35" s="50"/>
      <c r="K35" s="51"/>
      <c r="L35" s="52"/>
      <c r="M35" s="53"/>
      <c r="N35" s="54"/>
      <c r="O35" s="50"/>
      <c r="P35" s="386" t="str">
        <f ca="1">VLOOKUP(D35,INDIRECT(Q29),F$1,FALSE)</f>
        <v>Davide Astori</v>
      </c>
      <c r="Q35" s="386"/>
      <c r="R35" s="386"/>
      <c r="S35" s="386"/>
      <c r="T35" s="55"/>
      <c r="U35" s="27" t="str">
        <f>J56</f>
        <v>Enrique Osses</v>
      </c>
    </row>
    <row r="36" spans="3:21" ht="18.75" customHeight="1" x14ac:dyDescent="0.3">
      <c r="C36" s="27" t="str">
        <f>J56</f>
        <v>Enrique Osses</v>
      </c>
      <c r="D36" s="27">
        <v>5</v>
      </c>
      <c r="E36" s="42"/>
      <c r="F36" s="386" t="str">
        <f ca="1">VLOOKUP(D36,INDIRECT(G29),F$1,FALSE)</f>
        <v>Jesús Molina</v>
      </c>
      <c r="G36" s="386"/>
      <c r="H36" s="386"/>
      <c r="I36" s="386"/>
      <c r="J36" s="50"/>
      <c r="K36" s="51"/>
      <c r="L36" s="52"/>
      <c r="M36" s="53"/>
      <c r="N36" s="54"/>
      <c r="O36" s="50"/>
      <c r="P36" s="386" t="str">
        <f ca="1">VLOOKUP(D36,INDIRECT(Q29),F$1,FALSE)</f>
        <v>Mattia De Sciglio</v>
      </c>
      <c r="Q36" s="386"/>
      <c r="R36" s="386"/>
      <c r="S36" s="386"/>
      <c r="T36" s="55"/>
      <c r="U36" s="27" t="str">
        <f>J56</f>
        <v>Enrique Osses</v>
      </c>
    </row>
    <row r="37" spans="3:21" ht="18.75" customHeight="1" x14ac:dyDescent="0.3">
      <c r="C37" s="27" t="str">
        <f>J56</f>
        <v>Enrique Osses</v>
      </c>
      <c r="D37" s="27">
        <v>6</v>
      </c>
      <c r="E37" s="42"/>
      <c r="F37" s="386" t="str">
        <f ca="1">VLOOKUP(D37,INDIRECT(G29),F$1,FALSE)</f>
        <v>Gerardo Torrado</v>
      </c>
      <c r="G37" s="386"/>
      <c r="H37" s="386"/>
      <c r="I37" s="386"/>
      <c r="J37" s="50"/>
      <c r="K37" s="51"/>
      <c r="L37" s="52"/>
      <c r="M37" s="53"/>
      <c r="N37" s="54"/>
      <c r="O37" s="50"/>
      <c r="P37" s="386" t="str">
        <f ca="1">VLOOKUP(D37,INDIRECT(Q29),F$1,FALSE)</f>
        <v>Antonio Candreva</v>
      </c>
      <c r="Q37" s="386"/>
      <c r="R37" s="386"/>
      <c r="S37" s="386"/>
      <c r="T37" s="55"/>
      <c r="U37" s="27" t="str">
        <f>J56</f>
        <v>Enrique Osses</v>
      </c>
    </row>
    <row r="38" spans="3:21" ht="18.75" customHeight="1" x14ac:dyDescent="0.3">
      <c r="C38" s="27" t="str">
        <f>J56</f>
        <v>Enrique Osses</v>
      </c>
      <c r="D38" s="27">
        <v>7</v>
      </c>
      <c r="E38" s="42"/>
      <c r="F38" s="386" t="str">
        <f ca="1">VLOOKUP(D38,INDIRECT(G29),F$1,FALSE)</f>
        <v>Pablo Barrera</v>
      </c>
      <c r="G38" s="386"/>
      <c r="H38" s="386"/>
      <c r="I38" s="386"/>
      <c r="J38" s="50"/>
      <c r="K38" s="51"/>
      <c r="L38" s="52"/>
      <c r="M38" s="53"/>
      <c r="N38" s="54"/>
      <c r="O38" s="50"/>
      <c r="P38" s="386" t="str">
        <f ca="1">VLOOKUP(D38,INDIRECT(Q29),F$1,FALSE)</f>
        <v>Alberto Aquilani</v>
      </c>
      <c r="Q38" s="386"/>
      <c r="R38" s="386"/>
      <c r="S38" s="386"/>
      <c r="T38" s="55"/>
      <c r="U38" s="27" t="str">
        <f>J56</f>
        <v>Enrique Osses</v>
      </c>
    </row>
    <row r="39" spans="3:21" ht="18.75" customHeight="1" x14ac:dyDescent="0.3">
      <c r="C39" s="27" t="str">
        <f>J56</f>
        <v>Enrique Osses</v>
      </c>
      <c r="D39" s="27">
        <v>8</v>
      </c>
      <c r="E39" s="42"/>
      <c r="F39" s="386" t="str">
        <f ca="1">VLOOKUP(D39,INDIRECT(G29),F$1,FALSE)</f>
        <v>Ángel Reyna</v>
      </c>
      <c r="G39" s="386"/>
      <c r="H39" s="386"/>
      <c r="I39" s="386"/>
      <c r="J39" s="50"/>
      <c r="K39" s="51"/>
      <c r="L39" s="52"/>
      <c r="M39" s="53"/>
      <c r="N39" s="54"/>
      <c r="O39" s="50"/>
      <c r="P39" s="386" t="str">
        <f ca="1">VLOOKUP(D39,INDIRECT(Q29),F$1,FALSE)</f>
        <v>Claudio Marchisio</v>
      </c>
      <c r="Q39" s="386"/>
      <c r="R39" s="386"/>
      <c r="S39" s="386"/>
      <c r="T39" s="55"/>
      <c r="U39" s="27" t="str">
        <f>J56</f>
        <v>Enrique Osses</v>
      </c>
    </row>
    <row r="40" spans="3:21" ht="18.75" customHeight="1" x14ac:dyDescent="0.3">
      <c r="C40" s="27" t="str">
        <f>J56</f>
        <v>Enrique Osses</v>
      </c>
      <c r="D40" s="27">
        <v>9</v>
      </c>
      <c r="E40" s="42"/>
      <c r="F40" s="386" t="str">
        <f ca="1">VLOOKUP(D40,INDIRECT(G29),F$1,FALSE)</f>
        <v>Aldo de Nigris</v>
      </c>
      <c r="G40" s="386"/>
      <c r="H40" s="386"/>
      <c r="I40" s="386"/>
      <c r="J40" s="50"/>
      <c r="K40" s="51"/>
      <c r="L40" s="52"/>
      <c r="M40" s="51">
        <v>1</v>
      </c>
      <c r="N40" s="50"/>
      <c r="O40" s="50">
        <v>1</v>
      </c>
      <c r="P40" s="386" t="str">
        <f ca="1">VLOOKUP(D40,INDIRECT(Q29),F$1,FALSE)</f>
        <v>Mario Balotelli</v>
      </c>
      <c r="Q40" s="386"/>
      <c r="R40" s="386"/>
      <c r="S40" s="386"/>
      <c r="T40" s="55"/>
      <c r="U40" s="27" t="str">
        <f>J56</f>
        <v>Enrique Osses</v>
      </c>
    </row>
    <row r="41" spans="3:21" ht="18.75" customHeight="1" x14ac:dyDescent="0.3">
      <c r="C41" s="27" t="str">
        <f>J56</f>
        <v>Enrique Osses</v>
      </c>
      <c r="D41" s="27">
        <v>10</v>
      </c>
      <c r="E41" s="42"/>
      <c r="F41" s="386" t="str">
        <f ca="1">VLOOKUP(D41,INDIRECT(G29),F$1,FALSE)</f>
        <v>Giovani dos Santos</v>
      </c>
      <c r="G41" s="386"/>
      <c r="H41" s="386"/>
      <c r="I41" s="386"/>
      <c r="J41" s="50">
        <v>1</v>
      </c>
      <c r="K41" s="51"/>
      <c r="L41" s="52"/>
      <c r="M41" s="51"/>
      <c r="N41" s="50"/>
      <c r="O41" s="50"/>
      <c r="P41" s="386" t="str">
        <f ca="1">VLOOKUP(D41,INDIRECT(Q29),F$1,FALSE)</f>
        <v>Sebastian Giovinco</v>
      </c>
      <c r="Q41" s="386"/>
      <c r="R41" s="386"/>
      <c r="S41" s="386"/>
      <c r="T41" s="55"/>
      <c r="U41" s="27" t="str">
        <f>J56</f>
        <v>Enrique Osses</v>
      </c>
    </row>
    <row r="42" spans="3:21" ht="18.75" customHeight="1" x14ac:dyDescent="0.3">
      <c r="C42" s="27" t="str">
        <f>J56</f>
        <v>Enrique Osses</v>
      </c>
      <c r="D42" s="27">
        <v>11</v>
      </c>
      <c r="E42" s="42"/>
      <c r="F42" s="386" t="str">
        <f ca="1">VLOOKUP(D42,INDIRECT(G29),F$1,FALSE)</f>
        <v>Javier Aquino</v>
      </c>
      <c r="G42" s="386"/>
      <c r="H42" s="386"/>
      <c r="I42" s="386"/>
      <c r="J42" s="50"/>
      <c r="K42" s="51"/>
      <c r="L42" s="52"/>
      <c r="M42" s="51"/>
      <c r="N42" s="50"/>
      <c r="O42" s="50"/>
      <c r="P42" s="386" t="str">
        <f ca="1">VLOOKUP(D42,INDIRECT(Q29),F$1,FALSE)</f>
        <v>Alberto Gilardino</v>
      </c>
      <c r="Q42" s="386"/>
      <c r="R42" s="386"/>
      <c r="S42" s="386"/>
      <c r="T42" s="55"/>
      <c r="U42" s="27" t="str">
        <f>J56</f>
        <v>Enrique Osses</v>
      </c>
    </row>
    <row r="43" spans="3:21" ht="18.75" customHeight="1" x14ac:dyDescent="0.3">
      <c r="C43" s="27" t="str">
        <f>J56</f>
        <v>Enrique Osses</v>
      </c>
      <c r="D43" s="27">
        <v>12</v>
      </c>
      <c r="E43" s="42"/>
      <c r="F43" s="386" t="str">
        <f ca="1">VLOOKUP(D43,INDIRECT(G29),F$1,FALSE)</f>
        <v>José de Jesús Corona</v>
      </c>
      <c r="G43" s="386"/>
      <c r="H43" s="386"/>
      <c r="I43" s="386"/>
      <c r="J43" s="50"/>
      <c r="K43" s="51"/>
      <c r="L43" s="52"/>
      <c r="M43" s="51"/>
      <c r="N43" s="50"/>
      <c r="O43" s="50"/>
      <c r="P43" s="386" t="str">
        <f ca="1">VLOOKUP(D43,INDIRECT(Q29),F$1,FALSE)</f>
        <v>Salvatore Sirigu</v>
      </c>
      <c r="Q43" s="386"/>
      <c r="R43" s="386"/>
      <c r="S43" s="386"/>
      <c r="T43" s="55"/>
      <c r="U43" s="27" t="str">
        <f>J56</f>
        <v>Enrique Osses</v>
      </c>
    </row>
    <row r="44" spans="3:21" ht="18.75" customHeight="1" x14ac:dyDescent="0.3">
      <c r="C44" s="27" t="str">
        <f>J56</f>
        <v>Enrique Osses</v>
      </c>
      <c r="D44" s="27">
        <v>13</v>
      </c>
      <c r="E44" s="42"/>
      <c r="F44" s="386" t="str">
        <f ca="1">VLOOKUP(D44,INDIRECT(G29),F$1,FALSE)</f>
        <v>Severo Meza</v>
      </c>
      <c r="G44" s="386"/>
      <c r="H44" s="386"/>
      <c r="I44" s="386"/>
      <c r="J44" s="50"/>
      <c r="K44" s="51"/>
      <c r="L44" s="52"/>
      <c r="M44" s="51"/>
      <c r="N44" s="50"/>
      <c r="O44" s="50"/>
      <c r="P44" s="386" t="str">
        <f ca="1">VLOOKUP(D44,INDIRECT(Q29),F$1,FALSE)</f>
        <v>Federico Marchetti</v>
      </c>
      <c r="Q44" s="386"/>
      <c r="R44" s="386"/>
      <c r="S44" s="386"/>
      <c r="T44" s="55"/>
      <c r="U44" s="27" t="str">
        <f>J56</f>
        <v>Enrique Osses</v>
      </c>
    </row>
    <row r="45" spans="3:21" ht="18.75" customHeight="1" x14ac:dyDescent="0.3">
      <c r="C45" s="27" t="str">
        <f>J56</f>
        <v>Enrique Osses</v>
      </c>
      <c r="D45" s="27">
        <v>14</v>
      </c>
      <c r="E45" s="42"/>
      <c r="F45" s="386" t="str">
        <f ca="1">VLOOKUP(D45,INDIRECT(G29),F$1,FALSE)</f>
        <v>Javier Hernández</v>
      </c>
      <c r="G45" s="386"/>
      <c r="H45" s="386"/>
      <c r="I45" s="386"/>
      <c r="J45" s="50"/>
      <c r="K45" s="51"/>
      <c r="L45" s="52">
        <v>1</v>
      </c>
      <c r="M45" s="51"/>
      <c r="N45" s="50"/>
      <c r="O45" s="50"/>
      <c r="P45" s="386" t="str">
        <f ca="1">VLOOKUP(D45,INDIRECT(Q29),F$1,FALSE)</f>
        <v>Stephan El Shaarawy</v>
      </c>
      <c r="Q45" s="386"/>
      <c r="R45" s="386"/>
      <c r="S45" s="386"/>
      <c r="T45" s="55"/>
      <c r="U45" s="27" t="str">
        <f>J56</f>
        <v>Enrique Osses</v>
      </c>
    </row>
    <row r="46" spans="3:21" ht="18.75" customHeight="1" x14ac:dyDescent="0.3">
      <c r="C46" s="27" t="str">
        <f>J56</f>
        <v>Enrique Osses</v>
      </c>
      <c r="D46" s="27">
        <v>15</v>
      </c>
      <c r="E46" s="42"/>
      <c r="F46" s="386" t="str">
        <f ca="1">VLOOKUP(D46,INDIRECT(G29),F$1,FALSE)</f>
        <v>Héctor Moreno</v>
      </c>
      <c r="G46" s="386"/>
      <c r="H46" s="386"/>
      <c r="I46" s="386"/>
      <c r="J46" s="50">
        <v>1</v>
      </c>
      <c r="K46" s="51"/>
      <c r="L46" s="52"/>
      <c r="M46" s="51"/>
      <c r="N46" s="50"/>
      <c r="O46" s="50">
        <v>1</v>
      </c>
      <c r="P46" s="386" t="str">
        <f ca="1">VLOOKUP(D46,INDIRECT(Q29),F$1,FALSE)</f>
        <v>Andrea Barzagli</v>
      </c>
      <c r="Q46" s="386"/>
      <c r="R46" s="386"/>
      <c r="S46" s="386"/>
      <c r="T46" s="55"/>
      <c r="U46" s="27" t="str">
        <f>J56</f>
        <v>Enrique Osses</v>
      </c>
    </row>
    <row r="47" spans="3:21" ht="18.75" customHeight="1" x14ac:dyDescent="0.3">
      <c r="C47" s="27" t="str">
        <f>J56</f>
        <v>Enrique Osses</v>
      </c>
      <c r="D47" s="27">
        <v>16</v>
      </c>
      <c r="E47" s="42"/>
      <c r="F47" s="386" t="str">
        <f ca="1">VLOOKUP(D47,INDIRECT(G29),F$1,FALSE)</f>
        <v>Héctor Herrera</v>
      </c>
      <c r="G47" s="386"/>
      <c r="H47" s="386"/>
      <c r="I47" s="386"/>
      <c r="J47" s="50"/>
      <c r="K47" s="51"/>
      <c r="L47" s="52"/>
      <c r="M47" s="51"/>
      <c r="N47" s="50"/>
      <c r="O47" s="50">
        <v>1</v>
      </c>
      <c r="P47" s="386" t="str">
        <f ca="1">VLOOKUP(D47,INDIRECT(Q29),F$1,FALSE)</f>
        <v>Daniele De Rossi</v>
      </c>
      <c r="Q47" s="386"/>
      <c r="R47" s="386"/>
      <c r="S47" s="386"/>
      <c r="T47" s="55"/>
      <c r="U47" s="27" t="str">
        <f>J56</f>
        <v>Enrique Osses</v>
      </c>
    </row>
    <row r="48" spans="3:21" ht="18.75" customHeight="1" x14ac:dyDescent="0.3">
      <c r="C48" s="27" t="str">
        <f>J56</f>
        <v>Enrique Osses</v>
      </c>
      <c r="D48" s="27">
        <v>17</v>
      </c>
      <c r="E48" s="42"/>
      <c r="F48" s="386" t="str">
        <f ca="1">VLOOKUP(D48,INDIRECT(G29),F$1,FALSE)</f>
        <v>Jesús Zavala</v>
      </c>
      <c r="G48" s="386"/>
      <c r="H48" s="386"/>
      <c r="I48" s="386"/>
      <c r="J48" s="50"/>
      <c r="K48" s="51"/>
      <c r="L48" s="52"/>
      <c r="M48" s="51"/>
      <c r="N48" s="50"/>
      <c r="O48" s="50"/>
      <c r="P48" s="386" t="str">
        <f ca="1">VLOOKUP(D48,INDIRECT(Q29),F$1,FALSE)</f>
        <v>Alessio Cerci</v>
      </c>
      <c r="Q48" s="386"/>
      <c r="R48" s="386"/>
      <c r="S48" s="386"/>
      <c r="T48" s="55"/>
      <c r="U48" s="27" t="str">
        <f>J56</f>
        <v>Enrique Osses</v>
      </c>
    </row>
    <row r="49" spans="3:21" ht="18.75" customHeight="1" x14ac:dyDescent="0.3">
      <c r="C49" s="27" t="str">
        <f>J56</f>
        <v>Enrique Osses</v>
      </c>
      <c r="D49" s="27">
        <v>18</v>
      </c>
      <c r="E49" s="42"/>
      <c r="F49" s="386" t="str">
        <f ca="1">VLOOKUP(D49,INDIRECT(G29),F$1,FALSE)</f>
        <v>Andrés Guardado</v>
      </c>
      <c r="G49" s="386"/>
      <c r="H49" s="386"/>
      <c r="I49" s="386"/>
      <c r="J49" s="50"/>
      <c r="K49" s="51"/>
      <c r="L49" s="52"/>
      <c r="M49" s="51"/>
      <c r="N49" s="50"/>
      <c r="O49" s="50"/>
      <c r="P49" s="386" t="str">
        <f ca="1">VLOOKUP(D49,INDIRECT(Q29),F$1,FALSE)</f>
        <v>Riccardo Montolivo</v>
      </c>
      <c r="Q49" s="386"/>
      <c r="R49" s="386"/>
      <c r="S49" s="386"/>
      <c r="T49" s="55"/>
      <c r="U49" s="27" t="str">
        <f>J56</f>
        <v>Enrique Osses</v>
      </c>
    </row>
    <row r="50" spans="3:21" ht="18.75" customHeight="1" x14ac:dyDescent="0.3">
      <c r="C50" s="27" t="str">
        <f>J56</f>
        <v>Enrique Osses</v>
      </c>
      <c r="D50" s="27">
        <v>19</v>
      </c>
      <c r="E50" s="42"/>
      <c r="F50" s="386" t="str">
        <f ca="1">VLOOKUP(D50,INDIRECT(G29),F$1,FALSE)</f>
        <v>Raúl Jiménez</v>
      </c>
      <c r="G50" s="386"/>
      <c r="H50" s="386"/>
      <c r="I50" s="386"/>
      <c r="J50" s="50"/>
      <c r="K50" s="51"/>
      <c r="L50" s="52"/>
      <c r="M50" s="51"/>
      <c r="N50" s="50"/>
      <c r="O50" s="50"/>
      <c r="P50" s="386" t="str">
        <f ca="1">VLOOKUP(D50,INDIRECT(Q29),F$1,FALSE)</f>
        <v>Leonardo Bonucci</v>
      </c>
      <c r="Q50" s="386"/>
      <c r="R50" s="386"/>
      <c r="S50" s="386"/>
      <c r="T50" s="55"/>
      <c r="U50" s="27" t="str">
        <f>J56</f>
        <v>Enrique Osses</v>
      </c>
    </row>
    <row r="51" spans="3:21" ht="18.75" customHeight="1" x14ac:dyDescent="0.3">
      <c r="C51" s="27" t="str">
        <f>J56</f>
        <v>Enrique Osses</v>
      </c>
      <c r="D51" s="27">
        <v>20</v>
      </c>
      <c r="E51" s="42"/>
      <c r="F51" s="386" t="str">
        <f ca="1">VLOOKUP(D51,INDIRECT(G29),F$1,FALSE)</f>
        <v>Jorge Torres Nilo</v>
      </c>
      <c r="G51" s="386"/>
      <c r="H51" s="386"/>
      <c r="I51" s="386"/>
      <c r="J51" s="50"/>
      <c r="K51" s="51"/>
      <c r="L51" s="52"/>
      <c r="M51" s="51"/>
      <c r="N51" s="50"/>
      <c r="O51" s="50"/>
      <c r="P51" s="386" t="str">
        <f ca="1">VLOOKUP(D51,INDIRECT(Q29),F$1,FALSE)</f>
        <v>Ignazio Abate</v>
      </c>
      <c r="Q51" s="386"/>
      <c r="R51" s="386"/>
      <c r="S51" s="386"/>
      <c r="T51" s="55"/>
      <c r="U51" s="27" t="str">
        <f>J56</f>
        <v>Enrique Osses</v>
      </c>
    </row>
    <row r="52" spans="3:21" ht="18.75" customHeight="1" x14ac:dyDescent="0.3">
      <c r="C52" s="27" t="str">
        <f>J56</f>
        <v>Enrique Osses</v>
      </c>
      <c r="D52" s="27">
        <v>21</v>
      </c>
      <c r="E52" s="42"/>
      <c r="F52" s="386" t="str">
        <f ca="1">VLOOKUP(D52,INDIRECT(G29),F$1,FALSE)</f>
        <v>Hiram Mier</v>
      </c>
      <c r="G52" s="386"/>
      <c r="H52" s="386"/>
      <c r="I52" s="386"/>
      <c r="J52" s="50"/>
      <c r="K52" s="51"/>
      <c r="L52" s="52"/>
      <c r="M52" s="51">
        <v>1</v>
      </c>
      <c r="N52" s="50"/>
      <c r="O52" s="50"/>
      <c r="P52" s="386" t="str">
        <f ca="1">VLOOKUP(D52,INDIRECT(Q29),F$1,FALSE)</f>
        <v>Andrea Pirlo</v>
      </c>
      <c r="Q52" s="386"/>
      <c r="R52" s="386"/>
      <c r="S52" s="386"/>
      <c r="T52" s="55"/>
      <c r="U52" s="27" t="str">
        <f>J56</f>
        <v>Enrique Osses</v>
      </c>
    </row>
    <row r="53" spans="3:21" ht="18.75" customHeight="1" x14ac:dyDescent="0.3">
      <c r="C53" s="27" t="str">
        <f>J56</f>
        <v>Enrique Osses</v>
      </c>
      <c r="D53" s="27">
        <v>22</v>
      </c>
      <c r="E53" s="42"/>
      <c r="F53" s="368" t="str">
        <f ca="1">VLOOKUP(D53,INDIRECT(G29),F$1,FALSE)</f>
        <v>Gerardo Flores</v>
      </c>
      <c r="G53" s="369"/>
      <c r="H53" s="369"/>
      <c r="I53" s="370"/>
      <c r="J53" s="50"/>
      <c r="K53" s="51"/>
      <c r="L53" s="52"/>
      <c r="M53" s="53"/>
      <c r="N53" s="54"/>
      <c r="O53" s="50"/>
      <c r="P53" s="368" t="str">
        <f ca="1">VLOOKUP(D53,INDIRECT(Q29),F$1,FALSE)</f>
        <v>Emanuele Giaccherini</v>
      </c>
      <c r="Q53" s="369"/>
      <c r="R53" s="369"/>
      <c r="S53" s="370"/>
      <c r="T53" s="55"/>
      <c r="U53" s="27" t="str">
        <f>J56</f>
        <v>Enrique Osses</v>
      </c>
    </row>
    <row r="54" spans="3:21" ht="18.75" customHeight="1" thickBot="1" x14ac:dyDescent="0.35">
      <c r="C54" s="27" t="str">
        <f>J56</f>
        <v>Enrique Osses</v>
      </c>
      <c r="D54" s="27">
        <v>23</v>
      </c>
      <c r="E54" s="57"/>
      <c r="F54" s="283" t="str">
        <f ca="1">VLOOKUP(D54,INDIRECT(G29),F$1,FALSE)</f>
        <v>Alfredo Talavera</v>
      </c>
      <c r="G54" s="283"/>
      <c r="H54" s="283"/>
      <c r="I54" s="283"/>
      <c r="J54" s="58"/>
      <c r="K54" s="59"/>
      <c r="L54" s="60"/>
      <c r="M54" s="61"/>
      <c r="N54" s="57"/>
      <c r="O54" s="58"/>
      <c r="P54" s="283" t="str">
        <f ca="1">VLOOKUP(D54,INDIRECT(Q29),F$1,FALSE)</f>
        <v>Alessandro Diamanti</v>
      </c>
      <c r="Q54" s="283"/>
      <c r="R54" s="283"/>
      <c r="S54" s="283"/>
      <c r="T54" s="62"/>
      <c r="U54" s="27" t="str">
        <f>J56</f>
        <v>Enrique Osses</v>
      </c>
    </row>
    <row r="55" spans="3:21" ht="18.75" customHeight="1" x14ac:dyDescent="0.3">
      <c r="D55" s="27">
        <v>24</v>
      </c>
      <c r="E55" s="371" t="str">
        <f ca="1">VLOOKUP(D55,INDIRECT(G29),F$1,FALSE)</f>
        <v>José Manuel de la Torre</v>
      </c>
      <c r="F55" s="372"/>
      <c r="G55" s="372"/>
      <c r="H55" s="372"/>
      <c r="I55" s="373"/>
      <c r="J55" s="374" t="str">
        <f ca="1">Traducciones!$C$50</f>
        <v>Árbitro</v>
      </c>
      <c r="K55" s="375"/>
      <c r="L55" s="375"/>
      <c r="M55" s="375"/>
      <c r="N55" s="375"/>
      <c r="O55" s="376"/>
      <c r="P55" s="377" t="str">
        <f ca="1">VLOOKUP(D55,INDIRECT(Q29),F$1,FALSE)</f>
        <v>Cesare Prandelli</v>
      </c>
      <c r="Q55" s="372"/>
      <c r="R55" s="372"/>
      <c r="S55" s="372"/>
      <c r="T55" s="378"/>
    </row>
    <row r="56" spans="3:21" ht="18.75" customHeight="1" thickBot="1" x14ac:dyDescent="0.35">
      <c r="E56" s="389" t="str">
        <f ca="1">E57&amp;" "&amp;F57</f>
        <v>16/06/2013 21:00</v>
      </c>
      <c r="F56" s="380"/>
      <c r="G56" s="380"/>
      <c r="H56" s="380"/>
      <c r="I56" s="381"/>
      <c r="J56" s="363" t="s">
        <v>514</v>
      </c>
      <c r="K56" s="382"/>
      <c r="L56" s="382"/>
      <c r="M56" s="382"/>
      <c r="N56" s="382"/>
      <c r="O56" s="284"/>
      <c r="P56" s="383" t="str">
        <f>LOOKUP(C30,Calendario!$C$3:$C$18,Calendario!$K$3:$K$18)</f>
        <v>Estadio Maracaná - Río de Janeiro</v>
      </c>
      <c r="Q56" s="384"/>
      <c r="R56" s="384"/>
      <c r="S56" s="384"/>
      <c r="T56" s="385"/>
    </row>
    <row r="57" spans="3:21" ht="18.75" customHeight="1" thickBot="1" x14ac:dyDescent="0.35">
      <c r="E57" s="28" t="str">
        <f ca="1">LOOKUP(C30,Calendario!$C$3:$C$18,Calendario!$J$3:$J$18)</f>
        <v>16/06/2013</v>
      </c>
      <c r="F57" s="28" t="str">
        <f ca="1">LOOKUP(C30,Calendario!$C$3:$C$18,Calendario!$I$3:$I$18)</f>
        <v>21:00</v>
      </c>
      <c r="G57" s="28" t="str">
        <f ca="1">INDEX(Traducciones!$D$20:$D$27,MATCH(E58,Traducciones!$C$20:$C$27,0))</f>
        <v>España</v>
      </c>
      <c r="H57" s="28"/>
      <c r="I57" s="28"/>
      <c r="J57" s="28"/>
      <c r="K57" s="28"/>
      <c r="L57" s="28"/>
      <c r="M57" s="28"/>
      <c r="N57" s="28"/>
      <c r="O57" s="28"/>
      <c r="P57" s="28"/>
      <c r="Q57" s="28" t="str">
        <f ca="1">INDEX(Traducciones!$D$20:$D$27,MATCH(N58,Traducciones!$C$20:$C$27,0))</f>
        <v>Uruguay</v>
      </c>
    </row>
    <row r="58" spans="3:21" ht="18.75" customHeight="1" x14ac:dyDescent="0.3">
      <c r="C58" s="27">
        <v>3</v>
      </c>
      <c r="E58" s="293" t="str">
        <f ca="1">LOOKUP($C58,Calendario!$C$3:$C$18,Calendario!$E$3:$E$18)</f>
        <v>España</v>
      </c>
      <c r="F58" s="294"/>
      <c r="G58" s="294"/>
      <c r="H58" s="294"/>
      <c r="I58" s="294"/>
      <c r="J58" s="294"/>
      <c r="K58" s="387"/>
      <c r="L58" s="390">
        <f>SUM(L60:L82)</f>
        <v>2</v>
      </c>
      <c r="M58" s="392">
        <f>SUM(M60:M82)</f>
        <v>1</v>
      </c>
      <c r="N58" s="293" t="str">
        <f ca="1">LOOKUP($C58,Calendario!$C$3:$C$18,Calendario!$H$3:$H$18)</f>
        <v>Uruguay</v>
      </c>
      <c r="O58" s="294"/>
      <c r="P58" s="294"/>
      <c r="Q58" s="294"/>
      <c r="R58" s="294"/>
      <c r="S58" s="294"/>
      <c r="T58" s="387"/>
    </row>
    <row r="59" spans="3:21" ht="18.75" customHeight="1" thickBot="1" x14ac:dyDescent="0.35">
      <c r="E59" s="38" t="s">
        <v>358</v>
      </c>
      <c r="F59" s="283"/>
      <c r="G59" s="283"/>
      <c r="H59" s="283"/>
      <c r="I59" s="283"/>
      <c r="J59" s="39"/>
      <c r="K59" s="40"/>
      <c r="L59" s="391"/>
      <c r="M59" s="393"/>
      <c r="N59" s="38"/>
      <c r="O59" s="41"/>
      <c r="P59" s="388"/>
      <c r="Q59" s="380"/>
      <c r="R59" s="380"/>
      <c r="S59" s="381"/>
      <c r="T59" s="40" t="str">
        <f>E59</f>
        <v>Min.</v>
      </c>
    </row>
    <row r="60" spans="3:21" ht="18.75" customHeight="1" x14ac:dyDescent="0.3">
      <c r="C60" s="27" t="str">
        <f>J84</f>
        <v>Yuichi Nishimura</v>
      </c>
      <c r="D60" s="27">
        <v>1</v>
      </c>
      <c r="E60" s="42"/>
      <c r="F60" s="294" t="str">
        <f ca="1">VLOOKUP(D60,INDIRECT(G57),F$1,FALSE)</f>
        <v>Iker Casillas </v>
      </c>
      <c r="G60" s="294"/>
      <c r="H60" s="294"/>
      <c r="I60" s="294"/>
      <c r="J60" s="43"/>
      <c r="K60" s="44"/>
      <c r="L60" s="45"/>
      <c r="M60" s="46"/>
      <c r="N60" s="47"/>
      <c r="O60" s="48"/>
      <c r="P60" s="294" t="str">
        <f ca="1">VLOOKUP(D60,INDIRECT(Q57),F$1,FALSE)</f>
        <v>Fernando Muslera</v>
      </c>
      <c r="Q60" s="294"/>
      <c r="R60" s="294"/>
      <c r="S60" s="294"/>
      <c r="T60" s="49"/>
      <c r="U60" s="27" t="str">
        <f>J84</f>
        <v>Yuichi Nishimura</v>
      </c>
    </row>
    <row r="61" spans="3:21" ht="18.75" customHeight="1" x14ac:dyDescent="0.3">
      <c r="C61" s="27" t="str">
        <f>J84</f>
        <v>Yuichi Nishimura</v>
      </c>
      <c r="D61" s="27">
        <v>2</v>
      </c>
      <c r="E61" s="42"/>
      <c r="F61" s="386" t="str">
        <f ca="1">VLOOKUP(D61,INDIRECT(G57),F$1,FALSE)</f>
        <v>Raúl Albiol</v>
      </c>
      <c r="G61" s="386"/>
      <c r="H61" s="386"/>
      <c r="I61" s="386"/>
      <c r="J61" s="50"/>
      <c r="K61" s="51"/>
      <c r="L61" s="52"/>
      <c r="M61" s="53"/>
      <c r="N61" s="54"/>
      <c r="O61" s="50">
        <v>1</v>
      </c>
      <c r="P61" s="386" t="str">
        <f ca="1">VLOOKUP(D61,INDIRECT(Q57),F$1,FALSE)</f>
        <v>Diego Lugano</v>
      </c>
      <c r="Q61" s="386"/>
      <c r="R61" s="386"/>
      <c r="S61" s="386"/>
      <c r="T61" s="55"/>
      <c r="U61" s="27" t="str">
        <f>J84</f>
        <v>Yuichi Nishimura</v>
      </c>
    </row>
    <row r="62" spans="3:21" ht="18.75" customHeight="1" x14ac:dyDescent="0.3">
      <c r="C62" s="27" t="str">
        <f>J84</f>
        <v>Yuichi Nishimura</v>
      </c>
      <c r="D62" s="27">
        <v>3</v>
      </c>
      <c r="E62" s="42"/>
      <c r="F62" s="386" t="str">
        <f ca="1">VLOOKUP(D62,INDIRECT(G57),F$1,FALSE)</f>
        <v>Gerard Piqué</v>
      </c>
      <c r="G62" s="386"/>
      <c r="H62" s="386"/>
      <c r="I62" s="386"/>
      <c r="J62" s="50">
        <v>1</v>
      </c>
      <c r="K62" s="51"/>
      <c r="L62" s="56"/>
      <c r="M62" s="53"/>
      <c r="N62" s="54"/>
      <c r="O62" s="50"/>
      <c r="P62" s="386" t="str">
        <f ca="1">VLOOKUP(D62,INDIRECT(Q57),F$1,FALSE)</f>
        <v>Diego Godín</v>
      </c>
      <c r="Q62" s="386"/>
      <c r="R62" s="386"/>
      <c r="S62" s="386"/>
      <c r="T62" s="55"/>
      <c r="U62" s="27" t="str">
        <f>J84</f>
        <v>Yuichi Nishimura</v>
      </c>
    </row>
    <row r="63" spans="3:21" ht="18.75" customHeight="1" x14ac:dyDescent="0.3">
      <c r="C63" s="27" t="str">
        <f>J84</f>
        <v>Yuichi Nishimura</v>
      </c>
      <c r="D63" s="27">
        <v>4</v>
      </c>
      <c r="E63" s="42"/>
      <c r="F63" s="386" t="str">
        <f ca="1">VLOOKUP(D63,INDIRECT(G57),F$1,FALSE)</f>
        <v>Javi Martínez</v>
      </c>
      <c r="G63" s="386"/>
      <c r="H63" s="386"/>
      <c r="I63" s="386"/>
      <c r="J63" s="50"/>
      <c r="K63" s="51"/>
      <c r="L63" s="52"/>
      <c r="M63" s="53"/>
      <c r="N63" s="54"/>
      <c r="O63" s="50"/>
      <c r="P63" s="386" t="str">
        <f ca="1">VLOOKUP(D63,INDIRECT(Q57),F$1,FALSE)</f>
        <v>Sebastián Coates</v>
      </c>
      <c r="Q63" s="386"/>
      <c r="R63" s="386"/>
      <c r="S63" s="386"/>
      <c r="T63" s="55"/>
      <c r="U63" s="27" t="str">
        <f>J84</f>
        <v>Yuichi Nishimura</v>
      </c>
    </row>
    <row r="64" spans="3:21" ht="18.75" customHeight="1" x14ac:dyDescent="0.3">
      <c r="C64" s="27" t="str">
        <f>J84</f>
        <v>Yuichi Nishimura</v>
      </c>
      <c r="D64" s="27">
        <v>5</v>
      </c>
      <c r="E64" s="42"/>
      <c r="F64" s="386" t="str">
        <f ca="1">VLOOKUP(D64,INDIRECT(G57),F$1,FALSE)</f>
        <v>César Azpilicueta</v>
      </c>
      <c r="G64" s="386"/>
      <c r="H64" s="386"/>
      <c r="I64" s="386"/>
      <c r="J64" s="50"/>
      <c r="K64" s="51"/>
      <c r="L64" s="52"/>
      <c r="M64" s="53"/>
      <c r="N64" s="54"/>
      <c r="O64" s="50"/>
      <c r="P64" s="386" t="str">
        <f ca="1">VLOOKUP(D64,INDIRECT(Q57),F$1,FALSE)</f>
        <v>Walter Gargano</v>
      </c>
      <c r="Q64" s="386"/>
      <c r="R64" s="386"/>
      <c r="S64" s="386"/>
      <c r="T64" s="55"/>
      <c r="U64" s="27" t="str">
        <f>J84</f>
        <v>Yuichi Nishimura</v>
      </c>
    </row>
    <row r="65" spans="3:21" ht="18.75" customHeight="1" x14ac:dyDescent="0.3">
      <c r="C65" s="27" t="str">
        <f>J84</f>
        <v>Yuichi Nishimura</v>
      </c>
      <c r="D65" s="27">
        <v>6</v>
      </c>
      <c r="E65" s="42"/>
      <c r="F65" s="386" t="str">
        <f ca="1">VLOOKUP(D65,INDIRECT(G57),F$1,FALSE)</f>
        <v>Andrés Iniesta</v>
      </c>
      <c r="G65" s="386"/>
      <c r="H65" s="386"/>
      <c r="I65" s="386"/>
      <c r="J65" s="50"/>
      <c r="K65" s="51"/>
      <c r="L65" s="52"/>
      <c r="M65" s="53"/>
      <c r="N65" s="54"/>
      <c r="O65" s="50"/>
      <c r="P65" s="386" t="str">
        <f ca="1">VLOOKUP(D65,INDIRECT(Q57),F$1,FALSE)</f>
        <v>Álvaro Pereira</v>
      </c>
      <c r="Q65" s="386"/>
      <c r="R65" s="386"/>
      <c r="S65" s="386"/>
      <c r="T65" s="55"/>
      <c r="U65" s="27" t="str">
        <f>J84</f>
        <v>Yuichi Nishimura</v>
      </c>
    </row>
    <row r="66" spans="3:21" ht="18.75" customHeight="1" x14ac:dyDescent="0.3">
      <c r="C66" s="27" t="str">
        <f>J84</f>
        <v>Yuichi Nishimura</v>
      </c>
      <c r="D66" s="27">
        <v>7</v>
      </c>
      <c r="E66" s="42"/>
      <c r="F66" s="386" t="str">
        <f ca="1">VLOOKUP(D66,INDIRECT(G57),F$1,FALSE)</f>
        <v>David Villa</v>
      </c>
      <c r="G66" s="386"/>
      <c r="H66" s="386"/>
      <c r="I66" s="386"/>
      <c r="J66" s="50"/>
      <c r="K66" s="51"/>
      <c r="L66" s="52"/>
      <c r="M66" s="53"/>
      <c r="N66" s="54"/>
      <c r="O66" s="50"/>
      <c r="P66" s="386" t="str">
        <f ca="1">VLOOKUP(D66,INDIRECT(Q57),F$1,FALSE)</f>
        <v>Cristian Rodríguez</v>
      </c>
      <c r="Q66" s="386"/>
      <c r="R66" s="386"/>
      <c r="S66" s="386"/>
      <c r="T66" s="55"/>
      <c r="U66" s="27" t="str">
        <f>J84</f>
        <v>Yuichi Nishimura</v>
      </c>
    </row>
    <row r="67" spans="3:21" ht="18.75" customHeight="1" x14ac:dyDescent="0.3">
      <c r="C67" s="27" t="str">
        <f>J84</f>
        <v>Yuichi Nishimura</v>
      </c>
      <c r="D67" s="27">
        <v>8</v>
      </c>
      <c r="E67" s="42"/>
      <c r="F67" s="386" t="str">
        <f ca="1">VLOOKUP(D67,INDIRECT(G57),F$1,FALSE)</f>
        <v>Xavi Hernández</v>
      </c>
      <c r="G67" s="386"/>
      <c r="H67" s="386"/>
      <c r="I67" s="386"/>
      <c r="J67" s="50"/>
      <c r="K67" s="51"/>
      <c r="L67" s="52"/>
      <c r="M67" s="53"/>
      <c r="N67" s="54"/>
      <c r="O67" s="50"/>
      <c r="P67" s="386" t="str">
        <f ca="1">VLOOKUP(D67,INDIRECT(Q57),F$1,FALSE)</f>
        <v>Sebastián Eguren</v>
      </c>
      <c r="Q67" s="386"/>
      <c r="R67" s="386"/>
      <c r="S67" s="386"/>
      <c r="T67" s="55"/>
      <c r="U67" s="27" t="str">
        <f>J84</f>
        <v>Yuichi Nishimura</v>
      </c>
    </row>
    <row r="68" spans="3:21" ht="18.75" customHeight="1" x14ac:dyDescent="0.3">
      <c r="C68" s="27" t="str">
        <f>J84</f>
        <v>Yuichi Nishimura</v>
      </c>
      <c r="D68" s="27">
        <v>9</v>
      </c>
      <c r="E68" s="42"/>
      <c r="F68" s="386" t="str">
        <f ca="1">VLOOKUP(D68,INDIRECT(G57),F$1,FALSE)</f>
        <v>Fernando Torres</v>
      </c>
      <c r="G68" s="386"/>
      <c r="H68" s="386"/>
      <c r="I68" s="386"/>
      <c r="J68" s="50"/>
      <c r="K68" s="51"/>
      <c r="L68" s="52"/>
      <c r="M68" s="53">
        <v>1</v>
      </c>
      <c r="N68" s="54"/>
      <c r="O68" s="50"/>
      <c r="P68" s="386" t="str">
        <f ca="1">VLOOKUP(D68,INDIRECT(Q57),F$1,FALSE)</f>
        <v>Luis Suárez</v>
      </c>
      <c r="Q68" s="386"/>
      <c r="R68" s="386"/>
      <c r="S68" s="386"/>
      <c r="T68" s="55"/>
      <c r="U68" s="27" t="str">
        <f>J84</f>
        <v>Yuichi Nishimura</v>
      </c>
    </row>
    <row r="69" spans="3:21" ht="18.75" customHeight="1" x14ac:dyDescent="0.3">
      <c r="C69" s="27" t="str">
        <f>J84</f>
        <v>Yuichi Nishimura</v>
      </c>
      <c r="D69" s="27">
        <v>10</v>
      </c>
      <c r="E69" s="42"/>
      <c r="F69" s="386" t="str">
        <f ca="1">VLOOKUP(D69,INDIRECT(G57),F$1,FALSE)</f>
        <v>Cesc Fàbregas</v>
      </c>
      <c r="G69" s="386"/>
      <c r="H69" s="386"/>
      <c r="I69" s="386"/>
      <c r="J69" s="50"/>
      <c r="K69" s="51"/>
      <c r="L69" s="52"/>
      <c r="M69" s="53"/>
      <c r="N69" s="54"/>
      <c r="O69" s="50"/>
      <c r="P69" s="386" t="str">
        <f ca="1">VLOOKUP(D69,INDIRECT(Q57),F$1,FALSE)</f>
        <v>Diego Forlán</v>
      </c>
      <c r="Q69" s="386"/>
      <c r="R69" s="386"/>
      <c r="S69" s="386"/>
      <c r="T69" s="55"/>
      <c r="U69" s="27" t="str">
        <f>J84</f>
        <v>Yuichi Nishimura</v>
      </c>
    </row>
    <row r="70" spans="3:21" ht="18.75" customHeight="1" x14ac:dyDescent="0.3">
      <c r="C70" s="27" t="str">
        <f>J84</f>
        <v>Yuichi Nishimura</v>
      </c>
      <c r="D70" s="27">
        <v>11</v>
      </c>
      <c r="E70" s="42"/>
      <c r="F70" s="386" t="str">
        <f ca="1">VLOOKUP(D70,INDIRECT(G57),F$1,FALSE)</f>
        <v>Pedro Rodríguez</v>
      </c>
      <c r="G70" s="386"/>
      <c r="H70" s="386"/>
      <c r="I70" s="386"/>
      <c r="J70" s="50"/>
      <c r="K70" s="51"/>
      <c r="L70" s="52">
        <v>1</v>
      </c>
      <c r="M70" s="53"/>
      <c r="N70" s="54"/>
      <c r="O70" s="50"/>
      <c r="P70" s="386" t="str">
        <f ca="1">VLOOKUP(D70,INDIRECT(Q57),F$1,FALSE)</f>
        <v>Abel Hernández</v>
      </c>
      <c r="Q70" s="386"/>
      <c r="R70" s="386"/>
      <c r="S70" s="386"/>
      <c r="T70" s="55"/>
      <c r="U70" s="27" t="str">
        <f>J84</f>
        <v>Yuichi Nishimura</v>
      </c>
    </row>
    <row r="71" spans="3:21" ht="18.75" customHeight="1" x14ac:dyDescent="0.3">
      <c r="C71" s="27" t="str">
        <f>J84</f>
        <v>Yuichi Nishimura</v>
      </c>
      <c r="D71" s="27">
        <v>12</v>
      </c>
      <c r="E71" s="42"/>
      <c r="F71" s="386" t="str">
        <f ca="1">VLOOKUP(D71,INDIRECT(G57),F$1,FALSE)</f>
        <v>Víctor Valdés</v>
      </c>
      <c r="G71" s="386"/>
      <c r="H71" s="386"/>
      <c r="I71" s="386"/>
      <c r="J71" s="50"/>
      <c r="K71" s="51"/>
      <c r="L71" s="52"/>
      <c r="M71" s="53"/>
      <c r="N71" s="54"/>
      <c r="O71" s="50"/>
      <c r="P71" s="386" t="str">
        <f ca="1">VLOOKUP(D71,INDIRECT(Q57),F$1,FALSE)</f>
        <v>Juan Castillo</v>
      </c>
      <c r="Q71" s="386"/>
      <c r="R71" s="386"/>
      <c r="S71" s="386"/>
      <c r="T71" s="55"/>
      <c r="U71" s="27" t="str">
        <f>J84</f>
        <v>Yuichi Nishimura</v>
      </c>
    </row>
    <row r="72" spans="3:21" ht="18.75" customHeight="1" x14ac:dyDescent="0.3">
      <c r="C72" s="27" t="str">
        <f>J84</f>
        <v>Yuichi Nishimura</v>
      </c>
      <c r="D72" s="27">
        <v>13</v>
      </c>
      <c r="E72" s="42"/>
      <c r="F72" s="386" t="str">
        <f ca="1">VLOOKUP(D72,INDIRECT(G57),F$1,FALSE)</f>
        <v>Juan Mata</v>
      </c>
      <c r="G72" s="386"/>
      <c r="H72" s="386"/>
      <c r="I72" s="386"/>
      <c r="J72" s="50"/>
      <c r="K72" s="51"/>
      <c r="L72" s="52"/>
      <c r="M72" s="53"/>
      <c r="N72" s="54"/>
      <c r="O72" s="50"/>
      <c r="P72" s="386" t="str">
        <f ca="1">VLOOKUP(D72,INDIRECT(Q57),F$1,FALSE)</f>
        <v>Matías Aguirregaray</v>
      </c>
      <c r="Q72" s="386"/>
      <c r="R72" s="386"/>
      <c r="S72" s="386"/>
      <c r="T72" s="55"/>
      <c r="U72" s="27" t="str">
        <f>J84</f>
        <v>Yuichi Nishimura</v>
      </c>
    </row>
    <row r="73" spans="3:21" ht="18.75" customHeight="1" x14ac:dyDescent="0.3">
      <c r="C73" s="27" t="str">
        <f>J84</f>
        <v>Yuichi Nishimura</v>
      </c>
      <c r="D73" s="27">
        <v>14</v>
      </c>
      <c r="E73" s="42"/>
      <c r="F73" s="386" t="str">
        <f ca="1">VLOOKUP(D73,INDIRECT(G57),F$1,FALSE)</f>
        <v>Roberto Soldado</v>
      </c>
      <c r="G73" s="386"/>
      <c r="H73" s="386"/>
      <c r="I73" s="386"/>
      <c r="J73" s="50"/>
      <c r="K73" s="51"/>
      <c r="L73" s="52">
        <v>1</v>
      </c>
      <c r="M73" s="53"/>
      <c r="N73" s="54"/>
      <c r="O73" s="50"/>
      <c r="P73" s="386" t="str">
        <f ca="1">VLOOKUP(D73,INDIRECT(Q57),F$1,FALSE)</f>
        <v>Nicolás Lodeiro</v>
      </c>
      <c r="Q73" s="386"/>
      <c r="R73" s="386"/>
      <c r="S73" s="386"/>
      <c r="T73" s="55"/>
      <c r="U73" s="27" t="str">
        <f>J84</f>
        <v>Yuichi Nishimura</v>
      </c>
    </row>
    <row r="74" spans="3:21" ht="18.75" customHeight="1" x14ac:dyDescent="0.3">
      <c r="C74" s="27" t="str">
        <f>J84</f>
        <v>Yuichi Nishimura</v>
      </c>
      <c r="D74" s="27">
        <v>15</v>
      </c>
      <c r="E74" s="42"/>
      <c r="F74" s="386" t="str">
        <f ca="1">VLOOKUP(D74,INDIRECT(G57),F$1,FALSE)</f>
        <v>Sergio Ramos</v>
      </c>
      <c r="G74" s="386"/>
      <c r="H74" s="386"/>
      <c r="I74" s="386"/>
      <c r="J74" s="50"/>
      <c r="K74" s="51"/>
      <c r="L74" s="52"/>
      <c r="M74" s="53"/>
      <c r="N74" s="54"/>
      <c r="O74" s="50"/>
      <c r="P74" s="386" t="str">
        <f ca="1">VLOOKUP(D74,INDIRECT(Q57),F$1,FALSE)</f>
        <v>Diego Pérez</v>
      </c>
      <c r="Q74" s="386"/>
      <c r="R74" s="386"/>
      <c r="S74" s="386"/>
      <c r="T74" s="55"/>
      <c r="U74" s="27" t="str">
        <f>J84</f>
        <v>Yuichi Nishimura</v>
      </c>
    </row>
    <row r="75" spans="3:21" ht="18.75" customHeight="1" x14ac:dyDescent="0.3">
      <c r="C75" s="27" t="str">
        <f>J84</f>
        <v>Yuichi Nishimura</v>
      </c>
      <c r="D75" s="27">
        <v>16</v>
      </c>
      <c r="E75" s="42"/>
      <c r="F75" s="386" t="str">
        <f ca="1">VLOOKUP(D75,INDIRECT(G57),F$1,FALSE)</f>
        <v>Sergio Busquets</v>
      </c>
      <c r="G75" s="386"/>
      <c r="H75" s="386"/>
      <c r="I75" s="386"/>
      <c r="J75" s="50"/>
      <c r="K75" s="51"/>
      <c r="L75" s="52"/>
      <c r="M75" s="53"/>
      <c r="N75" s="54"/>
      <c r="O75" s="50"/>
      <c r="P75" s="386" t="str">
        <f ca="1">VLOOKUP(D75,INDIRECT(Q57),F$1,FALSE)</f>
        <v>Maxi Pereira</v>
      </c>
      <c r="Q75" s="386"/>
      <c r="R75" s="386"/>
      <c r="S75" s="386"/>
      <c r="T75" s="55"/>
      <c r="U75" s="27" t="str">
        <f>J84</f>
        <v>Yuichi Nishimura</v>
      </c>
    </row>
    <row r="76" spans="3:21" ht="18.75" customHeight="1" x14ac:dyDescent="0.3">
      <c r="C76" s="27" t="str">
        <f>J84</f>
        <v>Yuichi Nishimura</v>
      </c>
      <c r="D76" s="27">
        <v>17</v>
      </c>
      <c r="E76" s="42"/>
      <c r="F76" s="386" t="str">
        <f ca="1">VLOOKUP(D76,INDIRECT(G57),F$1,FALSE)</f>
        <v>Álvaro Arbeloa</v>
      </c>
      <c r="G76" s="386"/>
      <c r="H76" s="386"/>
      <c r="I76" s="386"/>
      <c r="J76" s="50">
        <v>1</v>
      </c>
      <c r="K76" s="51"/>
      <c r="L76" s="52"/>
      <c r="M76" s="53"/>
      <c r="N76" s="54"/>
      <c r="O76" s="50"/>
      <c r="P76" s="386" t="str">
        <f ca="1">VLOOKUP(D76,INDIRECT(Q57),F$1,FALSE)</f>
        <v>Egidio Arévalo Ríos</v>
      </c>
      <c r="Q76" s="386"/>
      <c r="R76" s="386"/>
      <c r="S76" s="386"/>
      <c r="T76" s="55"/>
      <c r="U76" s="27" t="str">
        <f>J84</f>
        <v>Yuichi Nishimura</v>
      </c>
    </row>
    <row r="77" spans="3:21" ht="18.75" customHeight="1" x14ac:dyDescent="0.3">
      <c r="C77" s="27" t="str">
        <f>J84</f>
        <v>Yuichi Nishimura</v>
      </c>
      <c r="D77" s="27">
        <v>18</v>
      </c>
      <c r="E77" s="42"/>
      <c r="F77" s="386" t="str">
        <f ca="1">VLOOKUP(D77,INDIRECT(G57),F$1,FALSE)</f>
        <v>Jordi Alba</v>
      </c>
      <c r="G77" s="386"/>
      <c r="H77" s="386"/>
      <c r="I77" s="386"/>
      <c r="J77" s="50"/>
      <c r="K77" s="51"/>
      <c r="L77" s="52"/>
      <c r="M77" s="53"/>
      <c r="N77" s="54"/>
      <c r="O77" s="50"/>
      <c r="P77" s="386" t="str">
        <f ca="1">VLOOKUP(D77,INDIRECT(Q57),F$1,FALSE)</f>
        <v>Gastón Ramírez</v>
      </c>
      <c r="Q77" s="386"/>
      <c r="R77" s="386"/>
      <c r="S77" s="386"/>
      <c r="T77" s="55"/>
      <c r="U77" s="27" t="str">
        <f>J84</f>
        <v>Yuichi Nishimura</v>
      </c>
    </row>
    <row r="78" spans="3:21" ht="18.75" customHeight="1" x14ac:dyDescent="0.3">
      <c r="C78" s="27" t="str">
        <f>J84</f>
        <v>Yuichi Nishimura</v>
      </c>
      <c r="D78" s="27">
        <v>19</v>
      </c>
      <c r="E78" s="42"/>
      <c r="F78" s="386" t="str">
        <f ca="1">VLOOKUP(D78,INDIRECT(G57),F$1,FALSE)</f>
        <v>Nacho Monreal</v>
      </c>
      <c r="G78" s="386"/>
      <c r="H78" s="386"/>
      <c r="I78" s="386"/>
      <c r="J78" s="50"/>
      <c r="K78" s="51"/>
      <c r="L78" s="52"/>
      <c r="M78" s="53"/>
      <c r="N78" s="54"/>
      <c r="O78" s="50"/>
      <c r="P78" s="386" t="str">
        <f ca="1">VLOOKUP(D78,INDIRECT(Q57),F$1,FALSE)</f>
        <v>Andrés Scotti</v>
      </c>
      <c r="Q78" s="386"/>
      <c r="R78" s="386"/>
      <c r="S78" s="386"/>
      <c r="T78" s="55"/>
      <c r="U78" s="27" t="str">
        <f>J84</f>
        <v>Yuichi Nishimura</v>
      </c>
    </row>
    <row r="79" spans="3:21" ht="18.75" customHeight="1" x14ac:dyDescent="0.3">
      <c r="C79" s="27" t="str">
        <f>J84</f>
        <v>Yuichi Nishimura</v>
      </c>
      <c r="D79" s="27">
        <v>20</v>
      </c>
      <c r="E79" s="42"/>
      <c r="F79" s="386" t="str">
        <f ca="1">VLOOKUP(D79,INDIRECT(G57),F$1,FALSE)</f>
        <v>Santi Cazorla</v>
      </c>
      <c r="G79" s="386"/>
      <c r="H79" s="386"/>
      <c r="I79" s="386"/>
      <c r="J79" s="50"/>
      <c r="K79" s="51"/>
      <c r="L79" s="52"/>
      <c r="M79" s="53"/>
      <c r="N79" s="54"/>
      <c r="O79" s="50"/>
      <c r="P79" s="386" t="str">
        <f ca="1">VLOOKUP(D79,INDIRECT(Q57),F$1,FALSE)</f>
        <v>Álvaro González</v>
      </c>
      <c r="Q79" s="386"/>
      <c r="R79" s="386"/>
      <c r="S79" s="386"/>
      <c r="T79" s="55"/>
      <c r="U79" s="27" t="str">
        <f>J84</f>
        <v>Yuichi Nishimura</v>
      </c>
    </row>
    <row r="80" spans="3:21" ht="18.75" customHeight="1" x14ac:dyDescent="0.3">
      <c r="C80" s="27" t="str">
        <f>J84</f>
        <v>Yuichi Nishimura</v>
      </c>
      <c r="D80" s="27">
        <v>21</v>
      </c>
      <c r="E80" s="42"/>
      <c r="F80" s="386" t="str">
        <f ca="1">VLOOKUP(D80,INDIRECT(G57),F$1,FALSE)</f>
        <v>David Silva</v>
      </c>
      <c r="G80" s="386"/>
      <c r="H80" s="386"/>
      <c r="I80" s="386"/>
      <c r="J80" s="50"/>
      <c r="K80" s="51"/>
      <c r="L80" s="52"/>
      <c r="M80" s="53"/>
      <c r="N80" s="54"/>
      <c r="O80" s="50">
        <v>1</v>
      </c>
      <c r="P80" s="386" t="str">
        <f ca="1">VLOOKUP(D80,INDIRECT(Q57),F$1,FALSE)</f>
        <v>Edinson Cavani</v>
      </c>
      <c r="Q80" s="386"/>
      <c r="R80" s="386"/>
      <c r="S80" s="386"/>
      <c r="T80" s="55"/>
      <c r="U80" s="27" t="str">
        <f>J84</f>
        <v>Yuichi Nishimura</v>
      </c>
    </row>
    <row r="81" spans="3:21" ht="18.75" customHeight="1" x14ac:dyDescent="0.3">
      <c r="C81" s="27" t="str">
        <f>J84</f>
        <v>Yuichi Nishimura</v>
      </c>
      <c r="D81" s="27">
        <v>22</v>
      </c>
      <c r="E81" s="42"/>
      <c r="F81" s="368" t="str">
        <f ca="1">VLOOKUP(D81,INDIRECT(G57),F$1,FALSE)</f>
        <v>Jesús Navas</v>
      </c>
      <c r="G81" s="369"/>
      <c r="H81" s="369"/>
      <c r="I81" s="370"/>
      <c r="J81" s="50"/>
      <c r="K81" s="51"/>
      <c r="L81" s="52"/>
      <c r="M81" s="53"/>
      <c r="N81" s="54"/>
      <c r="O81" s="50"/>
      <c r="P81" s="368" t="str">
        <f ca="1">VLOOKUP(D81,INDIRECT(Q57),F$1,FALSE)</f>
        <v>Martín Cáceres</v>
      </c>
      <c r="Q81" s="369"/>
      <c r="R81" s="369"/>
      <c r="S81" s="370"/>
      <c r="T81" s="55"/>
      <c r="U81" s="27" t="str">
        <f>J84</f>
        <v>Yuichi Nishimura</v>
      </c>
    </row>
    <row r="82" spans="3:21" ht="18.75" customHeight="1" thickBot="1" x14ac:dyDescent="0.35">
      <c r="C82" s="27" t="str">
        <f>J84</f>
        <v>Yuichi Nishimura</v>
      </c>
      <c r="D82" s="27">
        <v>23</v>
      </c>
      <c r="E82" s="57"/>
      <c r="F82" s="283" t="str">
        <f ca="1">VLOOKUP(D82,INDIRECT(G57),F$1,FALSE)</f>
        <v>Pepe Reina</v>
      </c>
      <c r="G82" s="283"/>
      <c r="H82" s="283"/>
      <c r="I82" s="283"/>
      <c r="J82" s="58"/>
      <c r="K82" s="59"/>
      <c r="L82" s="60"/>
      <c r="M82" s="61"/>
      <c r="N82" s="57"/>
      <c r="O82" s="58"/>
      <c r="P82" s="283" t="str">
        <f ca="1">VLOOKUP(D82,INDIRECT(Q57),F$1,FALSE)</f>
        <v>Martín Silva</v>
      </c>
      <c r="Q82" s="283"/>
      <c r="R82" s="283"/>
      <c r="S82" s="283"/>
      <c r="T82" s="62"/>
      <c r="U82" s="27" t="str">
        <f>J84</f>
        <v>Yuichi Nishimura</v>
      </c>
    </row>
    <row r="83" spans="3:21" ht="18.75" customHeight="1" x14ac:dyDescent="0.3">
      <c r="D83" s="27">
        <v>24</v>
      </c>
      <c r="E83" s="371" t="str">
        <f ca="1">VLOOKUP(D83,INDIRECT(G57),F$1,FALSE)</f>
        <v>Vicente del Bosque</v>
      </c>
      <c r="F83" s="372"/>
      <c r="G83" s="372"/>
      <c r="H83" s="372"/>
      <c r="I83" s="373"/>
      <c r="J83" s="374" t="str">
        <f ca="1">Traducciones!$C$50</f>
        <v>Árbitro</v>
      </c>
      <c r="K83" s="375"/>
      <c r="L83" s="375"/>
      <c r="M83" s="375"/>
      <c r="N83" s="375"/>
      <c r="O83" s="376"/>
      <c r="P83" s="377" t="str">
        <f ca="1">VLOOKUP(D83,INDIRECT(Q57),F$1,FALSE)</f>
        <v>Óscar Tabárez</v>
      </c>
      <c r="Q83" s="372"/>
      <c r="R83" s="372"/>
      <c r="S83" s="372"/>
      <c r="T83" s="378"/>
    </row>
    <row r="84" spans="3:21" ht="18.75" customHeight="1" thickBot="1" x14ac:dyDescent="0.35">
      <c r="E84" s="389" t="str">
        <f ca="1">E85&amp;" "&amp;F85</f>
        <v>16/06/2013 21:00</v>
      </c>
      <c r="F84" s="380"/>
      <c r="G84" s="380"/>
      <c r="H84" s="380"/>
      <c r="I84" s="381"/>
      <c r="J84" s="363" t="s">
        <v>510</v>
      </c>
      <c r="K84" s="382"/>
      <c r="L84" s="382"/>
      <c r="M84" s="382"/>
      <c r="N84" s="382"/>
      <c r="O84" s="284"/>
      <c r="P84" s="383" t="str">
        <f>LOOKUP(C58,Calendario!$C$3:$C$18,Calendario!$K$3:$K$18)</f>
        <v>Arena Pernambuco - Recife</v>
      </c>
      <c r="Q84" s="384"/>
      <c r="R84" s="384"/>
      <c r="S84" s="384"/>
      <c r="T84" s="385"/>
    </row>
    <row r="85" spans="3:21" ht="18.75" customHeight="1" thickBot="1" x14ac:dyDescent="0.35">
      <c r="E85" s="28" t="str">
        <f ca="1">LOOKUP(C58,Calendario!$C$3:$C$18,Calendario!$J$3:$J$18)</f>
        <v>16/06/2013</v>
      </c>
      <c r="F85" s="28" t="str">
        <f ca="1">LOOKUP(C58,Calendario!$C$3:$C$18,Calendario!$I$3:$I$18)</f>
        <v>21:00</v>
      </c>
      <c r="G85" s="28" t="str">
        <f ca="1">INDEX(Traducciones!$D$20:$D$27,MATCH(E86,Traducciones!$C$20:$C$27,0))</f>
        <v>Tahití</v>
      </c>
      <c r="H85" s="28"/>
      <c r="I85" s="28"/>
      <c r="J85" s="28"/>
      <c r="K85" s="28"/>
      <c r="L85" s="28"/>
      <c r="M85" s="28"/>
      <c r="N85" s="28"/>
      <c r="O85" s="28"/>
      <c r="P85" s="28"/>
      <c r="Q85" s="28" t="str">
        <f ca="1">INDEX(Traducciones!$D$20:$D$27,MATCH(N86,Traducciones!$C$20:$C$27,0))</f>
        <v>Nigeria</v>
      </c>
    </row>
    <row r="86" spans="3:21" ht="18.75" customHeight="1" x14ac:dyDescent="0.3">
      <c r="C86" s="27">
        <v>4</v>
      </c>
      <c r="E86" s="293" t="str">
        <f ca="1">LOOKUP($C86,Calendario!$C$3:$C$18,Calendario!$E$3:$E$18)</f>
        <v>Tahití</v>
      </c>
      <c r="F86" s="294"/>
      <c r="G86" s="294"/>
      <c r="H86" s="294"/>
      <c r="I86" s="294"/>
      <c r="J86" s="294"/>
      <c r="K86" s="387"/>
      <c r="L86" s="390">
        <f>SUM(L88:L110)</f>
        <v>1</v>
      </c>
      <c r="M86" s="392">
        <f>SUM(M88:M110)</f>
        <v>4</v>
      </c>
      <c r="N86" s="293" t="str">
        <f ca="1">LOOKUP($C86,Calendario!$C$3:$C$18,Calendario!$H$3:$H$18)</f>
        <v>Nigeria</v>
      </c>
      <c r="O86" s="294"/>
      <c r="P86" s="294"/>
      <c r="Q86" s="294"/>
      <c r="R86" s="294"/>
      <c r="S86" s="294"/>
      <c r="T86" s="387"/>
    </row>
    <row r="87" spans="3:21" ht="18.75" customHeight="1" thickBot="1" x14ac:dyDescent="0.35">
      <c r="E87" s="38" t="s">
        <v>358</v>
      </c>
      <c r="F87" s="283"/>
      <c r="G87" s="283"/>
      <c r="H87" s="283"/>
      <c r="I87" s="283"/>
      <c r="J87" s="39"/>
      <c r="K87" s="40"/>
      <c r="L87" s="391"/>
      <c r="M87" s="393"/>
      <c r="N87" s="38"/>
      <c r="O87" s="41"/>
      <c r="P87" s="388"/>
      <c r="Q87" s="380"/>
      <c r="R87" s="380"/>
      <c r="S87" s="381"/>
      <c r="T87" s="40" t="str">
        <f>E87</f>
        <v>Min.</v>
      </c>
    </row>
    <row r="88" spans="3:21" ht="18.75" customHeight="1" x14ac:dyDescent="0.3">
      <c r="C88" s="27" t="str">
        <f>J112</f>
        <v>Joel Aguilar</v>
      </c>
      <c r="D88" s="27">
        <v>1</v>
      </c>
      <c r="E88" s="42"/>
      <c r="F88" s="294" t="str">
        <f ca="1">VLOOKUP(D88,INDIRECT(G85),F$1,FALSE)</f>
        <v>Mickaël Roche</v>
      </c>
      <c r="G88" s="294"/>
      <c r="H88" s="294"/>
      <c r="I88" s="294"/>
      <c r="J88" s="43"/>
      <c r="K88" s="44"/>
      <c r="L88" s="45"/>
      <c r="M88" s="46"/>
      <c r="N88" s="47"/>
      <c r="O88" s="48"/>
      <c r="P88" s="294" t="str">
        <f ca="1">VLOOKUP(D88,INDIRECT(Q85),F$1,FALSE)</f>
        <v>Vincent Enyeama</v>
      </c>
      <c r="Q88" s="294"/>
      <c r="R88" s="294"/>
      <c r="S88" s="294"/>
      <c r="T88" s="49"/>
      <c r="U88" s="27" t="str">
        <f>J112</f>
        <v>Joel Aguilar</v>
      </c>
    </row>
    <row r="89" spans="3:21" ht="18.75" customHeight="1" x14ac:dyDescent="0.3">
      <c r="C89" s="27" t="str">
        <f>J112</f>
        <v>Joel Aguilar</v>
      </c>
      <c r="D89" s="27">
        <v>2</v>
      </c>
      <c r="E89" s="42"/>
      <c r="F89" s="386" t="str">
        <f ca="1">VLOOKUP(D89,INDIRECT(G85),F$1,FALSE)</f>
        <v>Alvin Tehau</v>
      </c>
      <c r="G89" s="386"/>
      <c r="H89" s="386"/>
      <c r="I89" s="386"/>
      <c r="J89" s="50"/>
      <c r="K89" s="51"/>
      <c r="L89" s="52">
        <v>1</v>
      </c>
      <c r="M89" s="53"/>
      <c r="N89" s="54"/>
      <c r="O89" s="50"/>
      <c r="P89" s="386" t="str">
        <f ca="1">VLOOKUP(D89,INDIRECT(Q85),F$1,FALSE)</f>
        <v>Godfrey Oboabona</v>
      </c>
      <c r="Q89" s="386"/>
      <c r="R89" s="386"/>
      <c r="S89" s="386"/>
      <c r="T89" s="55"/>
      <c r="U89" s="27" t="str">
        <f>J112</f>
        <v>Joel Aguilar</v>
      </c>
    </row>
    <row r="90" spans="3:21" ht="18.75" customHeight="1" x14ac:dyDescent="0.3">
      <c r="C90" s="27" t="str">
        <f>J112</f>
        <v>Joel Aguilar</v>
      </c>
      <c r="D90" s="27">
        <v>3</v>
      </c>
      <c r="E90" s="42"/>
      <c r="F90" s="386" t="str">
        <f ca="1">VLOOKUP(D90,INDIRECT(G85),F$1,FALSE)</f>
        <v>Marama Vahirua</v>
      </c>
      <c r="G90" s="386"/>
      <c r="H90" s="386"/>
      <c r="I90" s="386"/>
      <c r="J90" s="50"/>
      <c r="K90" s="51"/>
      <c r="L90" s="56"/>
      <c r="M90" s="53">
        <v>1</v>
      </c>
      <c r="N90" s="54"/>
      <c r="O90" s="50"/>
      <c r="P90" s="386" t="str">
        <f ca="1">VLOOKUP(D90,INDIRECT(Q85),F$1,FALSE)</f>
        <v>Uwa Elderson Echiéjilé</v>
      </c>
      <c r="Q90" s="386"/>
      <c r="R90" s="386"/>
      <c r="S90" s="386"/>
      <c r="T90" s="55"/>
      <c r="U90" s="27" t="str">
        <f>J112</f>
        <v>Joel Aguilar</v>
      </c>
    </row>
    <row r="91" spans="3:21" ht="18.75" customHeight="1" x14ac:dyDescent="0.3">
      <c r="C91" s="27" t="str">
        <f>J112</f>
        <v>Joel Aguilar</v>
      </c>
      <c r="D91" s="27">
        <v>4</v>
      </c>
      <c r="E91" s="42"/>
      <c r="F91" s="386" t="str">
        <f ca="1">VLOOKUP(D91,INDIRECT(G85),F$1,FALSE)</f>
        <v>Teheivarii Ludivion</v>
      </c>
      <c r="G91" s="386"/>
      <c r="H91" s="386"/>
      <c r="I91" s="386"/>
      <c r="J91" s="50"/>
      <c r="K91" s="51"/>
      <c r="L91" s="52"/>
      <c r="M91" s="53"/>
      <c r="N91" s="54"/>
      <c r="O91" s="50"/>
      <c r="P91" s="386" t="str">
        <f ca="1">VLOOKUP(D91,INDIRECT(Q85),F$1,FALSE)</f>
        <v>John Ugochukwu</v>
      </c>
      <c r="Q91" s="386"/>
      <c r="R91" s="386"/>
      <c r="S91" s="386"/>
      <c r="T91" s="55"/>
      <c r="U91" s="27" t="str">
        <f>J112</f>
        <v>Joel Aguilar</v>
      </c>
    </row>
    <row r="92" spans="3:21" ht="18.75" customHeight="1" x14ac:dyDescent="0.3">
      <c r="C92" s="27" t="str">
        <f>J112</f>
        <v>Joel Aguilar</v>
      </c>
      <c r="D92" s="27">
        <v>5</v>
      </c>
      <c r="E92" s="42"/>
      <c r="F92" s="386" t="str">
        <f ca="1">VLOOKUP(D92,INDIRECT(G85),F$1,FALSE)</f>
        <v>Tamatoa Wagemann</v>
      </c>
      <c r="G92" s="386"/>
      <c r="H92" s="386"/>
      <c r="I92" s="386"/>
      <c r="J92" s="50"/>
      <c r="K92" s="51"/>
      <c r="L92" s="52"/>
      <c r="M92" s="53"/>
      <c r="N92" s="54"/>
      <c r="O92" s="50"/>
      <c r="P92" s="386" t="str">
        <f ca="1">VLOOKUP(D92,INDIRECT(Q85),F$1,FALSE)</f>
        <v>Efe Ambrose</v>
      </c>
      <c r="Q92" s="386"/>
      <c r="R92" s="386"/>
      <c r="S92" s="386"/>
      <c r="T92" s="55"/>
      <c r="U92" s="27" t="str">
        <f>J112</f>
        <v>Joel Aguilar</v>
      </c>
    </row>
    <row r="93" spans="3:21" ht="18.75" customHeight="1" x14ac:dyDescent="0.3">
      <c r="C93" s="27" t="str">
        <f>J112</f>
        <v>Joel Aguilar</v>
      </c>
      <c r="D93" s="27">
        <v>6</v>
      </c>
      <c r="E93" s="42"/>
      <c r="F93" s="386" t="str">
        <f ca="1">VLOOKUP(D93,INDIRECT(G85),F$1,FALSE)</f>
        <v>Henri Caroine</v>
      </c>
      <c r="G93" s="386"/>
      <c r="H93" s="386"/>
      <c r="I93" s="386"/>
      <c r="J93" s="50"/>
      <c r="K93" s="51"/>
      <c r="L93" s="52"/>
      <c r="M93" s="53"/>
      <c r="N93" s="54"/>
      <c r="O93" s="50"/>
      <c r="P93" s="386" t="str">
        <f ca="1">VLOOKUP(D93,INDIRECT(Q85),F$1,FALSE)</f>
        <v>Azubuike Egwuekwe</v>
      </c>
      <c r="Q93" s="386"/>
      <c r="R93" s="386"/>
      <c r="S93" s="386"/>
      <c r="T93" s="55"/>
      <c r="U93" s="27" t="str">
        <f>J112</f>
        <v>Joel Aguilar</v>
      </c>
    </row>
    <row r="94" spans="3:21" ht="18.75" customHeight="1" x14ac:dyDescent="0.3">
      <c r="C94" s="27" t="str">
        <f>J112</f>
        <v>Joel Aguilar</v>
      </c>
      <c r="D94" s="27">
        <v>7</v>
      </c>
      <c r="E94" s="42"/>
      <c r="F94" s="386" t="str">
        <f ca="1">VLOOKUP(D94,INDIRECT(G85),F$1,FALSE)</f>
        <v>Heimano Bourebare</v>
      </c>
      <c r="G94" s="386"/>
      <c r="H94" s="386"/>
      <c r="I94" s="386"/>
      <c r="J94" s="50"/>
      <c r="K94" s="51"/>
      <c r="L94" s="52"/>
      <c r="M94" s="53"/>
      <c r="N94" s="54"/>
      <c r="O94" s="50"/>
      <c r="P94" s="386" t="str">
        <f ca="1">VLOOKUP(D94,INDIRECT(Q85),F$1,FALSE)</f>
        <v>Ahmed Musa</v>
      </c>
      <c r="Q94" s="386"/>
      <c r="R94" s="386"/>
      <c r="S94" s="386"/>
      <c r="T94" s="55"/>
      <c r="U94" s="27" t="str">
        <f>J112</f>
        <v>Joel Aguilar</v>
      </c>
    </row>
    <row r="95" spans="3:21" ht="18.75" customHeight="1" x14ac:dyDescent="0.3">
      <c r="C95" s="27" t="str">
        <f>J112</f>
        <v>Joel Aguilar</v>
      </c>
      <c r="D95" s="27">
        <v>8</v>
      </c>
      <c r="E95" s="42"/>
      <c r="F95" s="386" t="str">
        <f ca="1">VLOOKUP(D95,INDIRECT(G85),F$1,FALSE)</f>
        <v>Stephane Faatiarau</v>
      </c>
      <c r="G95" s="386"/>
      <c r="H95" s="386"/>
      <c r="I95" s="386"/>
      <c r="J95" s="50"/>
      <c r="K95" s="51"/>
      <c r="L95" s="52"/>
      <c r="M95" s="53"/>
      <c r="N95" s="54"/>
      <c r="O95" s="50"/>
      <c r="P95" s="386" t="str">
        <f ca="1">VLOOKUP(D95,INDIRECT(Q85),F$1,FALSE)</f>
        <v>Brown Ideye</v>
      </c>
      <c r="Q95" s="386"/>
      <c r="R95" s="386"/>
      <c r="S95" s="386"/>
      <c r="T95" s="55"/>
      <c r="U95" s="27" t="str">
        <f>J112</f>
        <v>Joel Aguilar</v>
      </c>
    </row>
    <row r="96" spans="3:21" ht="18.75" customHeight="1" x14ac:dyDescent="0.3">
      <c r="C96" s="27" t="str">
        <f>J112</f>
        <v>Joel Aguilar</v>
      </c>
      <c r="D96" s="27">
        <v>9</v>
      </c>
      <c r="E96" s="42"/>
      <c r="F96" s="386" t="str">
        <f ca="1">VLOOKUP(D96,INDIRECT(G85),F$1,FALSE)</f>
        <v>Teaonui Tehau</v>
      </c>
      <c r="G96" s="386"/>
      <c r="H96" s="386"/>
      <c r="I96" s="386"/>
      <c r="J96" s="50"/>
      <c r="K96" s="51"/>
      <c r="L96" s="52"/>
      <c r="M96" s="53"/>
      <c r="N96" s="54"/>
      <c r="O96" s="50"/>
      <c r="P96" s="386" t="str">
        <f ca="1">VLOOKUP(D96,INDIRECT(Q85),F$1,FALSE)</f>
        <v>Joseph Akpala</v>
      </c>
      <c r="Q96" s="386"/>
      <c r="R96" s="386"/>
      <c r="S96" s="386"/>
      <c r="T96" s="55"/>
      <c r="U96" s="27" t="str">
        <f>J112</f>
        <v>Joel Aguilar</v>
      </c>
    </row>
    <row r="97" spans="3:21" ht="18.75" customHeight="1" x14ac:dyDescent="0.3">
      <c r="C97" s="27" t="str">
        <f>J112</f>
        <v>Joel Aguilar</v>
      </c>
      <c r="D97" s="27">
        <v>10</v>
      </c>
      <c r="E97" s="42"/>
      <c r="F97" s="386" t="str">
        <f ca="1">VLOOKUP(D97,INDIRECT(G85),F$1,FALSE)</f>
        <v>Nicolas Vallar</v>
      </c>
      <c r="G97" s="386"/>
      <c r="H97" s="386"/>
      <c r="I97" s="386"/>
      <c r="J97" s="50"/>
      <c r="K97" s="51"/>
      <c r="L97" s="52"/>
      <c r="M97" s="53"/>
      <c r="N97" s="54"/>
      <c r="O97" s="50"/>
      <c r="P97" s="386" t="str">
        <f ca="1">VLOOKUP(D97,INDIRECT(Q85),F$1,FALSE)</f>
        <v>Mikel John Obi</v>
      </c>
      <c r="Q97" s="386"/>
      <c r="R97" s="386"/>
      <c r="S97" s="386"/>
      <c r="T97" s="55"/>
      <c r="U97" s="27" t="str">
        <f>J112</f>
        <v>Joel Aguilar</v>
      </c>
    </row>
    <row r="98" spans="3:21" ht="18.75" customHeight="1" x14ac:dyDescent="0.3">
      <c r="C98" s="27" t="str">
        <f>J112</f>
        <v>Joel Aguilar</v>
      </c>
      <c r="D98" s="27">
        <v>11</v>
      </c>
      <c r="E98" s="42"/>
      <c r="F98" s="386" t="str">
        <f ca="1">VLOOKUP(D98,INDIRECT(G85),F$1,FALSE)</f>
        <v>Stanley Atani</v>
      </c>
      <c r="G98" s="386"/>
      <c r="H98" s="386"/>
      <c r="I98" s="386"/>
      <c r="J98" s="50"/>
      <c r="K98" s="51"/>
      <c r="L98" s="52"/>
      <c r="M98" s="53"/>
      <c r="N98" s="54"/>
      <c r="O98" s="50"/>
      <c r="P98" s="386" t="str">
        <f ca="1">VLOOKUP(D98,INDIRECT(Q85),F$1,FALSE)</f>
        <v>Mohammed Gambo</v>
      </c>
      <c r="Q98" s="386"/>
      <c r="R98" s="386"/>
      <c r="S98" s="386"/>
      <c r="T98" s="55"/>
      <c r="U98" s="27" t="str">
        <f>J112</f>
        <v>Joel Aguilar</v>
      </c>
    </row>
    <row r="99" spans="3:21" ht="18.75" customHeight="1" x14ac:dyDescent="0.3">
      <c r="C99" s="27" t="str">
        <f>J112</f>
        <v>Joel Aguilar</v>
      </c>
      <c r="D99" s="27">
        <v>12</v>
      </c>
      <c r="E99" s="42"/>
      <c r="F99" s="386" t="str">
        <f ca="1">VLOOKUP(D99,INDIRECT(G85),F$1,FALSE)</f>
        <v>Edson Lemaire</v>
      </c>
      <c r="G99" s="386"/>
      <c r="H99" s="386"/>
      <c r="I99" s="386"/>
      <c r="J99" s="50"/>
      <c r="K99" s="51"/>
      <c r="L99" s="52"/>
      <c r="M99" s="53"/>
      <c r="N99" s="54"/>
      <c r="O99" s="50"/>
      <c r="P99" s="386" t="str">
        <f ca="1">VLOOKUP(D99,INDIRECT(Q85),F$1,FALSE)</f>
        <v>Solomon Kwambe</v>
      </c>
      <c r="Q99" s="386"/>
      <c r="R99" s="386"/>
      <c r="S99" s="386"/>
      <c r="T99" s="55"/>
      <c r="U99" s="27" t="str">
        <f>J112</f>
        <v>Joel Aguilar</v>
      </c>
    </row>
    <row r="100" spans="3:21" ht="18.75" customHeight="1" x14ac:dyDescent="0.3">
      <c r="C100" s="27" t="str">
        <f>J112</f>
        <v>Joel Aguilar</v>
      </c>
      <c r="D100" s="27">
        <v>13</v>
      </c>
      <c r="E100" s="42"/>
      <c r="F100" s="386" t="str">
        <f ca="1">VLOOKUP(D100,INDIRECT(G85),F$1,FALSE)</f>
        <v>Steevy Chong Hue</v>
      </c>
      <c r="G100" s="386"/>
      <c r="H100" s="386"/>
      <c r="I100" s="386"/>
      <c r="J100" s="50"/>
      <c r="K100" s="51"/>
      <c r="L100" s="52"/>
      <c r="M100" s="53"/>
      <c r="N100" s="54"/>
      <c r="O100" s="50"/>
      <c r="P100" s="386" t="str">
        <f ca="1">VLOOKUP(D100,INDIRECT(Q85),F$1,FALSE)</f>
        <v>Fegor Ogude</v>
      </c>
      <c r="Q100" s="386"/>
      <c r="R100" s="386"/>
      <c r="S100" s="386"/>
      <c r="T100" s="55"/>
      <c r="U100" s="27" t="str">
        <f>J112</f>
        <v>Joel Aguilar</v>
      </c>
    </row>
    <row r="101" spans="3:21" ht="18.75" customHeight="1" x14ac:dyDescent="0.3">
      <c r="C101" s="27" t="str">
        <f>J112</f>
        <v>Joel Aguilar</v>
      </c>
      <c r="D101" s="27">
        <v>14</v>
      </c>
      <c r="E101" s="42"/>
      <c r="F101" s="386" t="str">
        <f ca="1">VLOOKUP(D101,INDIRECT(G85),F$1,FALSE)</f>
        <v>Rainui Aroita</v>
      </c>
      <c r="G101" s="386"/>
      <c r="H101" s="386"/>
      <c r="I101" s="386"/>
      <c r="J101" s="50"/>
      <c r="K101" s="51"/>
      <c r="L101" s="52"/>
      <c r="M101" s="53"/>
      <c r="N101" s="54"/>
      <c r="O101" s="50"/>
      <c r="P101" s="386" t="str">
        <f ca="1">VLOOKUP(D101,INDIRECT(Q85),F$1,FALSE)</f>
        <v>Anthony Ujah</v>
      </c>
      <c r="Q101" s="386"/>
      <c r="R101" s="386"/>
      <c r="S101" s="386"/>
      <c r="T101" s="55"/>
      <c r="U101" s="27" t="str">
        <f>J112</f>
        <v>Joel Aguilar</v>
      </c>
    </row>
    <row r="102" spans="3:21" ht="18.75" customHeight="1" x14ac:dyDescent="0.3">
      <c r="C102" s="27" t="str">
        <f>J112</f>
        <v>Joel Aguilar</v>
      </c>
      <c r="D102" s="27">
        <v>15</v>
      </c>
      <c r="E102" s="42"/>
      <c r="F102" s="386" t="str">
        <f ca="1">VLOOKUP(D102,INDIRECT(G85),F$1,FALSE)</f>
        <v>Lorenzo Tehau</v>
      </c>
      <c r="G102" s="386"/>
      <c r="H102" s="386"/>
      <c r="I102" s="386"/>
      <c r="J102" s="50"/>
      <c r="K102" s="51"/>
      <c r="L102" s="52"/>
      <c r="M102" s="53"/>
      <c r="N102" s="54"/>
      <c r="O102" s="50"/>
      <c r="P102" s="386" t="str">
        <f ca="1">VLOOKUP(D102,INDIRECT(Q85),F$1,FALSE)</f>
        <v>Michel Babatunde</v>
      </c>
      <c r="Q102" s="386"/>
      <c r="R102" s="386"/>
      <c r="S102" s="386"/>
      <c r="T102" s="55"/>
      <c r="U102" s="27" t="str">
        <f>J112</f>
        <v>Joel Aguilar</v>
      </c>
    </row>
    <row r="103" spans="3:21" ht="18.75" customHeight="1" x14ac:dyDescent="0.3">
      <c r="C103" s="27" t="str">
        <f>J112</f>
        <v>Joel Aguilar</v>
      </c>
      <c r="D103" s="27">
        <v>16</v>
      </c>
      <c r="E103" s="42"/>
      <c r="F103" s="386" t="str">
        <f ca="1">VLOOKUP(D103,INDIRECT(G85),F$1,FALSE)</f>
        <v>Ricky Aitamai</v>
      </c>
      <c r="G103" s="386"/>
      <c r="H103" s="386"/>
      <c r="I103" s="386"/>
      <c r="J103" s="50"/>
      <c r="K103" s="51"/>
      <c r="L103" s="52"/>
      <c r="M103" s="53"/>
      <c r="N103" s="54"/>
      <c r="O103" s="50"/>
      <c r="P103" s="386" t="str">
        <f ca="1">VLOOKUP(D103,INDIRECT(Q85),F$1,FALSE)</f>
        <v>Austin Ejide</v>
      </c>
      <c r="Q103" s="386"/>
      <c r="R103" s="386"/>
      <c r="S103" s="386"/>
      <c r="T103" s="55"/>
      <c r="U103" s="27" t="str">
        <f>J112</f>
        <v>Joel Aguilar</v>
      </c>
    </row>
    <row r="104" spans="3:21" ht="18.75" customHeight="1" x14ac:dyDescent="0.3">
      <c r="C104" s="27" t="str">
        <f>J112</f>
        <v>Joel Aguilar</v>
      </c>
      <c r="D104" s="27">
        <v>17</v>
      </c>
      <c r="E104" s="42"/>
      <c r="F104" s="386" t="str">
        <f ca="1">VLOOKUP(D104,INDIRECT(G85),F$1,FALSE)</f>
        <v>Jonathan Tehau</v>
      </c>
      <c r="G104" s="386"/>
      <c r="H104" s="386"/>
      <c r="I104" s="386"/>
      <c r="J104" s="50"/>
      <c r="K104" s="51"/>
      <c r="L104" s="52"/>
      <c r="M104" s="53"/>
      <c r="N104" s="54"/>
      <c r="O104" s="50"/>
      <c r="P104" s="386" t="str">
        <f ca="1">VLOOKUP(D104,INDIRECT(Q85),F$1,FALSE)</f>
        <v>Ogenyi Onazi</v>
      </c>
      <c r="Q104" s="386"/>
      <c r="R104" s="386"/>
      <c r="S104" s="386"/>
      <c r="T104" s="55"/>
      <c r="U104" s="27" t="str">
        <f>J112</f>
        <v>Joel Aguilar</v>
      </c>
    </row>
    <row r="105" spans="3:21" ht="18.75" customHeight="1" x14ac:dyDescent="0.3">
      <c r="C105" s="27" t="str">
        <f>J112</f>
        <v>Joel Aguilar</v>
      </c>
      <c r="D105" s="27">
        <v>18</v>
      </c>
      <c r="E105" s="42"/>
      <c r="F105" s="386" t="str">
        <f ca="1">VLOOKUP(D105,INDIRECT(G85),F$1,FALSE)</f>
        <v>Yohann Tihoni</v>
      </c>
      <c r="G105" s="386"/>
      <c r="H105" s="386"/>
      <c r="I105" s="386"/>
      <c r="J105" s="50"/>
      <c r="K105" s="51"/>
      <c r="L105" s="52"/>
      <c r="M105" s="53"/>
      <c r="N105" s="54"/>
      <c r="O105" s="50"/>
      <c r="P105" s="386" t="str">
        <f ca="1">VLOOKUP(D105,INDIRECT(Q85),F$1,FALSE)</f>
        <v>Emeka Eze</v>
      </c>
      <c r="Q105" s="386"/>
      <c r="R105" s="386"/>
      <c r="S105" s="386"/>
      <c r="T105" s="55"/>
      <c r="U105" s="27" t="str">
        <f>J112</f>
        <v>Joel Aguilar</v>
      </c>
    </row>
    <row r="106" spans="3:21" ht="18.75" customHeight="1" x14ac:dyDescent="0.3">
      <c r="C106" s="27" t="str">
        <f>J112</f>
        <v>Joel Aguilar</v>
      </c>
      <c r="D106" s="27">
        <v>19</v>
      </c>
      <c r="E106" s="42"/>
      <c r="F106" s="386" t="str">
        <f ca="1">VLOOKUP(D106,INDIRECT(G85),F$1,FALSE)</f>
        <v>Vincent Simon</v>
      </c>
      <c r="G106" s="386"/>
      <c r="H106" s="386"/>
      <c r="I106" s="386"/>
      <c r="J106" s="50"/>
      <c r="K106" s="51"/>
      <c r="L106" s="52"/>
      <c r="M106" s="53"/>
      <c r="N106" s="54"/>
      <c r="O106" s="50"/>
      <c r="P106" s="386" t="str">
        <f ca="1">VLOOKUP(D106,INDIRECT(Q85),F$1,FALSE)</f>
        <v>Sunday Mba</v>
      </c>
      <c r="Q106" s="386"/>
      <c r="R106" s="386"/>
      <c r="S106" s="386"/>
      <c r="T106" s="55"/>
      <c r="U106" s="27" t="str">
        <f>J112</f>
        <v>Joel Aguilar</v>
      </c>
    </row>
    <row r="107" spans="3:21" ht="18.75" customHeight="1" x14ac:dyDescent="0.3">
      <c r="C107" s="27" t="str">
        <f>J112</f>
        <v>Joel Aguilar</v>
      </c>
      <c r="D107" s="27">
        <v>20</v>
      </c>
      <c r="E107" s="42"/>
      <c r="F107" s="386" t="str">
        <f ca="1">VLOOKUP(D107,INDIRECT(G85),F$1,FALSE)</f>
        <v>Yannick Vero</v>
      </c>
      <c r="G107" s="386"/>
      <c r="H107" s="386"/>
      <c r="I107" s="386"/>
      <c r="J107" s="50"/>
      <c r="K107" s="51"/>
      <c r="L107" s="52"/>
      <c r="M107" s="53">
        <v>3</v>
      </c>
      <c r="N107" s="54"/>
      <c r="O107" s="50"/>
      <c r="P107" s="386" t="str">
        <f ca="1">VLOOKUP(D107,INDIRECT(Q85),F$1,FALSE)</f>
        <v>Nnamdi Oduamadi</v>
      </c>
      <c r="Q107" s="386"/>
      <c r="R107" s="386"/>
      <c r="S107" s="386"/>
      <c r="T107" s="55"/>
      <c r="U107" s="27" t="str">
        <f>J112</f>
        <v>Joel Aguilar</v>
      </c>
    </row>
    <row r="108" spans="3:21" ht="18.75" customHeight="1" x14ac:dyDescent="0.3">
      <c r="C108" s="27" t="str">
        <f>J112</f>
        <v>Joel Aguilar</v>
      </c>
      <c r="D108" s="27">
        <v>21</v>
      </c>
      <c r="E108" s="42"/>
      <c r="F108" s="386" t="str">
        <f ca="1">VLOOKUP(D108,INDIRECT(G85),F$1,FALSE)</f>
        <v>Samuel Hnanyine</v>
      </c>
      <c r="G108" s="386"/>
      <c r="H108" s="386"/>
      <c r="I108" s="386"/>
      <c r="J108" s="50"/>
      <c r="K108" s="51"/>
      <c r="L108" s="52"/>
      <c r="M108" s="53"/>
      <c r="N108" s="54"/>
      <c r="O108" s="50"/>
      <c r="P108" s="386" t="str">
        <f ca="1">VLOOKUP(D108,INDIRECT(Q85),F$1,FALSE)</f>
        <v>Francis Benjamin</v>
      </c>
      <c r="Q108" s="386"/>
      <c r="R108" s="386"/>
      <c r="S108" s="386"/>
      <c r="T108" s="55"/>
      <c r="U108" s="27" t="str">
        <f>J112</f>
        <v>Joel Aguilar</v>
      </c>
    </row>
    <row r="109" spans="3:21" ht="18.75" customHeight="1" x14ac:dyDescent="0.3">
      <c r="C109" s="27" t="str">
        <f>J112</f>
        <v>Joel Aguilar</v>
      </c>
      <c r="D109" s="27">
        <v>22</v>
      </c>
      <c r="E109" s="42"/>
      <c r="F109" s="368" t="str">
        <f ca="1">VLOOKUP(D109,INDIRECT(G85),F$1,FALSE)</f>
        <v>Gilbert Meriel</v>
      </c>
      <c r="G109" s="369"/>
      <c r="H109" s="369"/>
      <c r="I109" s="370"/>
      <c r="J109" s="50"/>
      <c r="K109" s="51"/>
      <c r="L109" s="52"/>
      <c r="M109" s="53"/>
      <c r="N109" s="54"/>
      <c r="O109" s="50">
        <v>1</v>
      </c>
      <c r="P109" s="368" t="str">
        <f ca="1">VLOOKUP(D109,INDIRECT(Q85),F$1,FALSE)</f>
        <v>Kenneth Omeruo</v>
      </c>
      <c r="Q109" s="369"/>
      <c r="R109" s="369"/>
      <c r="S109" s="370"/>
      <c r="T109" s="55"/>
      <c r="U109" s="27" t="str">
        <f>J112</f>
        <v>Joel Aguilar</v>
      </c>
    </row>
    <row r="110" spans="3:21" ht="18.75" customHeight="1" thickBot="1" x14ac:dyDescent="0.35">
      <c r="C110" s="27" t="str">
        <f>J112</f>
        <v>Joel Aguilar</v>
      </c>
      <c r="D110" s="27">
        <v>23</v>
      </c>
      <c r="E110" s="57"/>
      <c r="F110" s="283" t="str">
        <f ca="1">VLOOKUP(D110,INDIRECT(G85),F$1,FALSE)</f>
        <v>Xavier Samin</v>
      </c>
      <c r="G110" s="283"/>
      <c r="H110" s="283"/>
      <c r="I110" s="283"/>
      <c r="J110" s="58"/>
      <c r="K110" s="59"/>
      <c r="L110" s="60"/>
      <c r="M110" s="61"/>
      <c r="N110" s="57"/>
      <c r="O110" s="58"/>
      <c r="P110" s="283" t="str">
        <f ca="1">VLOOKUP(D110,INDIRECT(Q85),F$1,FALSE)</f>
        <v>Chigozie Agbim</v>
      </c>
      <c r="Q110" s="283"/>
      <c r="R110" s="283"/>
      <c r="S110" s="283"/>
      <c r="T110" s="62"/>
      <c r="U110" s="27" t="str">
        <f>J112</f>
        <v>Joel Aguilar</v>
      </c>
    </row>
    <row r="111" spans="3:21" ht="18.75" customHeight="1" x14ac:dyDescent="0.3">
      <c r="D111" s="27">
        <v>24</v>
      </c>
      <c r="E111" s="371" t="str">
        <f ca="1">VLOOKUP(D111,INDIRECT(G85),F$1,FALSE)</f>
        <v>Eddy Etaeta</v>
      </c>
      <c r="F111" s="372"/>
      <c r="G111" s="372"/>
      <c r="H111" s="372"/>
      <c r="I111" s="373"/>
      <c r="J111" s="374" t="str">
        <f ca="1">Traducciones!$C$50</f>
        <v>Árbitro</v>
      </c>
      <c r="K111" s="375"/>
      <c r="L111" s="375"/>
      <c r="M111" s="375"/>
      <c r="N111" s="375"/>
      <c r="O111" s="376"/>
      <c r="P111" s="377" t="str">
        <f ca="1">VLOOKUP(D111,INDIRECT(Q85),F$1,FALSE)</f>
        <v>Stephen Keshi</v>
      </c>
      <c r="Q111" s="372"/>
      <c r="R111" s="372"/>
      <c r="S111" s="372"/>
      <c r="T111" s="378"/>
    </row>
    <row r="112" spans="3:21" ht="18.75" customHeight="1" thickBot="1" x14ac:dyDescent="0.35">
      <c r="E112" s="389" t="str">
        <f ca="1">E113&amp;" "&amp;F113</f>
        <v>17/06/2013 21:00</v>
      </c>
      <c r="F112" s="380"/>
      <c r="G112" s="380"/>
      <c r="H112" s="380"/>
      <c r="I112" s="381"/>
      <c r="J112" s="363" t="s">
        <v>512</v>
      </c>
      <c r="K112" s="382"/>
      <c r="L112" s="382"/>
      <c r="M112" s="382"/>
      <c r="N112" s="382"/>
      <c r="O112" s="284"/>
      <c r="P112" s="383" t="str">
        <f>LOOKUP(C86,Calendario!$C$3:$C$18,Calendario!$K$3:$K$18)</f>
        <v>Estadio Mineirão - Belo Horizonte</v>
      </c>
      <c r="Q112" s="384"/>
      <c r="R112" s="384"/>
      <c r="S112" s="384"/>
      <c r="T112" s="385"/>
    </row>
    <row r="113" spans="3:21" ht="18.75" customHeight="1" thickBot="1" x14ac:dyDescent="0.35">
      <c r="E113" s="28" t="str">
        <f ca="1">LOOKUP(C86,Calendario!$C$3:$C$18,Calendario!$J$3:$J$18)</f>
        <v>17/06/2013</v>
      </c>
      <c r="F113" s="28" t="str">
        <f ca="1">LOOKUP(C86,Calendario!$C$3:$C$18,Calendario!$I$3:$I$18)</f>
        <v>21:00</v>
      </c>
      <c r="G113" s="28" t="str">
        <f ca="1">INDEX(Traducciones!$D$20:$D$27,MATCH(E114,Traducciones!$C$20:$C$27,0))</f>
        <v>Brasil</v>
      </c>
      <c r="H113" s="28"/>
      <c r="I113" s="28"/>
      <c r="J113" s="28"/>
      <c r="K113" s="28"/>
      <c r="L113" s="28"/>
      <c r="M113" s="28"/>
      <c r="N113" s="28"/>
      <c r="O113" s="28"/>
      <c r="P113" s="28"/>
      <c r="Q113" s="28" t="str">
        <f ca="1">INDEX(Traducciones!$D$20:$D$27,MATCH(N114,Traducciones!$C$20:$C$27,0))</f>
        <v>Méjico</v>
      </c>
    </row>
    <row r="114" spans="3:21" ht="18.75" customHeight="1" x14ac:dyDescent="0.3">
      <c r="C114" s="27">
        <v>5</v>
      </c>
      <c r="E114" s="293" t="str">
        <f ca="1">LOOKUP($C114,Calendario!$C$3:$C$18,Calendario!$E$3:$E$18)</f>
        <v>Brasil</v>
      </c>
      <c r="F114" s="294"/>
      <c r="G114" s="294"/>
      <c r="H114" s="294"/>
      <c r="I114" s="294"/>
      <c r="J114" s="294"/>
      <c r="K114" s="387"/>
      <c r="L114" s="390">
        <f>SUM(L116:L138)</f>
        <v>2</v>
      </c>
      <c r="M114" s="392">
        <f>SUM(M116:M138)</f>
        <v>0</v>
      </c>
      <c r="N114" s="293" t="str">
        <f ca="1">LOOKUP($C114,Calendario!$C$3:$C$18,Calendario!$H$3:$H$18)</f>
        <v>Méjico</v>
      </c>
      <c r="O114" s="294"/>
      <c r="P114" s="294"/>
      <c r="Q114" s="294"/>
      <c r="R114" s="294"/>
      <c r="S114" s="294"/>
      <c r="T114" s="387"/>
    </row>
    <row r="115" spans="3:21" ht="18.75" customHeight="1" thickBot="1" x14ac:dyDescent="0.35">
      <c r="E115" s="38" t="s">
        <v>358</v>
      </c>
      <c r="F115" s="283"/>
      <c r="G115" s="283"/>
      <c r="H115" s="283"/>
      <c r="I115" s="283"/>
      <c r="J115" s="39"/>
      <c r="K115" s="40"/>
      <c r="L115" s="391"/>
      <c r="M115" s="393"/>
      <c r="N115" s="38"/>
      <c r="O115" s="41"/>
      <c r="P115" s="388"/>
      <c r="Q115" s="380"/>
      <c r="R115" s="380"/>
      <c r="S115" s="381"/>
      <c r="T115" s="40" t="str">
        <f>E115</f>
        <v>Min.</v>
      </c>
    </row>
    <row r="116" spans="3:21" ht="18.75" customHeight="1" x14ac:dyDescent="0.3">
      <c r="C116" s="27" t="str">
        <f>J140</f>
        <v>Howard Webb</v>
      </c>
      <c r="D116" s="27">
        <v>1</v>
      </c>
      <c r="E116" s="42"/>
      <c r="F116" s="294" t="str">
        <f ca="1">VLOOKUP(D116,INDIRECT(G113),F$1,FALSE)</f>
        <v>Jefferson</v>
      </c>
      <c r="G116" s="294"/>
      <c r="H116" s="294"/>
      <c r="I116" s="294"/>
      <c r="J116" s="43"/>
      <c r="K116" s="44"/>
      <c r="L116" s="45"/>
      <c r="M116" s="46"/>
      <c r="N116" s="47"/>
      <c r="O116" s="48"/>
      <c r="P116" s="294" t="str">
        <f ca="1">VLOOKUP(D116,INDIRECT(Q113),F$1,FALSE)</f>
        <v>Guillermo Ochoa</v>
      </c>
      <c r="Q116" s="294"/>
      <c r="R116" s="294"/>
      <c r="S116" s="294"/>
      <c r="T116" s="49"/>
      <c r="U116" s="27" t="str">
        <f>J140</f>
        <v>Howard Webb</v>
      </c>
    </row>
    <row r="117" spans="3:21" ht="18.75" customHeight="1" x14ac:dyDescent="0.3">
      <c r="C117" s="27" t="str">
        <f>J140</f>
        <v>Howard Webb</v>
      </c>
      <c r="D117" s="27">
        <v>2</v>
      </c>
      <c r="E117" s="42"/>
      <c r="F117" s="386" t="str">
        <f ca="1">VLOOKUP(D117,INDIRECT(G113),F$1,FALSE)</f>
        <v>Daniel Alves</v>
      </c>
      <c r="G117" s="386"/>
      <c r="H117" s="386"/>
      <c r="I117" s="386"/>
      <c r="J117" s="50">
        <v>1</v>
      </c>
      <c r="K117" s="51"/>
      <c r="L117" s="52"/>
      <c r="M117" s="53"/>
      <c r="N117" s="54"/>
      <c r="O117" s="50">
        <v>1</v>
      </c>
      <c r="P117" s="386" t="str">
        <f ca="1">VLOOKUP(D117,INDIRECT(Q113),F$1,FALSE)</f>
        <v>Francisco J. Rodríguez </v>
      </c>
      <c r="Q117" s="386"/>
      <c r="R117" s="386"/>
      <c r="S117" s="386"/>
      <c r="T117" s="55"/>
      <c r="U117" s="27" t="str">
        <f>J140</f>
        <v>Howard Webb</v>
      </c>
    </row>
    <row r="118" spans="3:21" ht="18.75" customHeight="1" x14ac:dyDescent="0.3">
      <c r="C118" s="27" t="str">
        <f>J140</f>
        <v>Howard Webb</v>
      </c>
      <c r="D118" s="27">
        <v>3</v>
      </c>
      <c r="E118" s="42"/>
      <c r="F118" s="386" t="str">
        <f ca="1">VLOOKUP(D118,INDIRECT(G113),F$1,FALSE)</f>
        <v>Thiago Silva</v>
      </c>
      <c r="G118" s="386"/>
      <c r="H118" s="386"/>
      <c r="I118" s="386"/>
      <c r="J118" s="50">
        <v>1</v>
      </c>
      <c r="K118" s="51"/>
      <c r="L118" s="56"/>
      <c r="M118" s="53"/>
      <c r="N118" s="54"/>
      <c r="O118" s="50"/>
      <c r="P118" s="386" t="str">
        <f ca="1">VLOOKUP(D118,INDIRECT(Q113),F$1,FALSE)</f>
        <v>Carlos Salcido</v>
      </c>
      <c r="Q118" s="386"/>
      <c r="R118" s="386"/>
      <c r="S118" s="386"/>
      <c r="T118" s="55"/>
      <c r="U118" s="27" t="str">
        <f>J140</f>
        <v>Howard Webb</v>
      </c>
    </row>
    <row r="119" spans="3:21" ht="18.75" customHeight="1" x14ac:dyDescent="0.3">
      <c r="C119" s="27" t="str">
        <f>J140</f>
        <v>Howard Webb</v>
      </c>
      <c r="D119" s="27">
        <v>4</v>
      </c>
      <c r="E119" s="42"/>
      <c r="F119" s="386" t="str">
        <f ca="1">VLOOKUP(D119,INDIRECT(G113),F$1,FALSE)</f>
        <v>David Luiz</v>
      </c>
      <c r="G119" s="386"/>
      <c r="H119" s="386"/>
      <c r="I119" s="386"/>
      <c r="J119" s="50"/>
      <c r="K119" s="51"/>
      <c r="L119" s="52"/>
      <c r="M119" s="53"/>
      <c r="N119" s="54"/>
      <c r="O119" s="50"/>
      <c r="P119" s="386" t="str">
        <f ca="1">VLOOKUP(D119,INDIRECT(Q113),F$1,FALSE)</f>
        <v>Diego Reyes</v>
      </c>
      <c r="Q119" s="386"/>
      <c r="R119" s="386"/>
      <c r="S119" s="386"/>
      <c r="T119" s="55"/>
      <c r="U119" s="27" t="str">
        <f>J140</f>
        <v>Howard Webb</v>
      </c>
    </row>
    <row r="120" spans="3:21" ht="18.75" customHeight="1" x14ac:dyDescent="0.3">
      <c r="C120" s="27" t="str">
        <f>J140</f>
        <v>Howard Webb</v>
      </c>
      <c r="D120" s="27">
        <v>5</v>
      </c>
      <c r="E120" s="42"/>
      <c r="F120" s="386" t="str">
        <f ca="1">VLOOKUP(D120,INDIRECT(G113),F$1,FALSE)</f>
        <v>Fernando</v>
      </c>
      <c r="G120" s="386"/>
      <c r="H120" s="386"/>
      <c r="I120" s="386"/>
      <c r="J120" s="50"/>
      <c r="K120" s="51"/>
      <c r="L120" s="52"/>
      <c r="M120" s="53"/>
      <c r="N120" s="54"/>
      <c r="O120" s="50"/>
      <c r="P120" s="386" t="str">
        <f ca="1">VLOOKUP(D120,INDIRECT(Q113),F$1,FALSE)</f>
        <v>Jesús Molina</v>
      </c>
      <c r="Q120" s="386"/>
      <c r="R120" s="386"/>
      <c r="S120" s="386"/>
      <c r="T120" s="55"/>
      <c r="U120" s="27" t="str">
        <f>J140</f>
        <v>Howard Webb</v>
      </c>
    </row>
    <row r="121" spans="3:21" ht="18.75" customHeight="1" x14ac:dyDescent="0.3">
      <c r="C121" s="27" t="str">
        <f>J140</f>
        <v>Howard Webb</v>
      </c>
      <c r="D121" s="27">
        <v>6</v>
      </c>
      <c r="E121" s="42"/>
      <c r="F121" s="386" t="str">
        <f ca="1">VLOOKUP(D121,INDIRECT(G113),F$1,FALSE)</f>
        <v>Marcelo</v>
      </c>
      <c r="G121" s="386"/>
      <c r="H121" s="386"/>
      <c r="I121" s="386"/>
      <c r="J121" s="50"/>
      <c r="K121" s="51"/>
      <c r="L121" s="52"/>
      <c r="M121" s="53"/>
      <c r="N121" s="54"/>
      <c r="O121" s="50"/>
      <c r="P121" s="386" t="str">
        <f ca="1">VLOOKUP(D121,INDIRECT(Q113),F$1,FALSE)</f>
        <v>Gerardo Torrado</v>
      </c>
      <c r="Q121" s="386"/>
      <c r="R121" s="386"/>
      <c r="S121" s="386"/>
      <c r="T121" s="55"/>
      <c r="U121" s="27" t="str">
        <f>J140</f>
        <v>Howard Webb</v>
      </c>
    </row>
    <row r="122" spans="3:21" ht="18.75" customHeight="1" x14ac:dyDescent="0.3">
      <c r="C122" s="27" t="str">
        <f>J140</f>
        <v>Howard Webb</v>
      </c>
      <c r="D122" s="27">
        <v>7</v>
      </c>
      <c r="E122" s="42"/>
      <c r="F122" s="386" t="str">
        <f ca="1">VLOOKUP(D122,INDIRECT(G113),F$1,FALSE)</f>
        <v>Lucas</v>
      </c>
      <c r="G122" s="386"/>
      <c r="H122" s="386"/>
      <c r="I122" s="386"/>
      <c r="J122" s="50"/>
      <c r="K122" s="51"/>
      <c r="L122" s="52"/>
      <c r="M122" s="53"/>
      <c r="N122" s="54"/>
      <c r="O122" s="50"/>
      <c r="P122" s="386" t="str">
        <f ca="1">VLOOKUP(D122,INDIRECT(Q113),F$1,FALSE)</f>
        <v>Pablo Barrera</v>
      </c>
      <c r="Q122" s="386"/>
      <c r="R122" s="386"/>
      <c r="S122" s="386"/>
      <c r="T122" s="55"/>
      <c r="U122" s="27" t="str">
        <f>J140</f>
        <v>Howard Webb</v>
      </c>
    </row>
    <row r="123" spans="3:21" ht="18.75" customHeight="1" x14ac:dyDescent="0.3">
      <c r="C123" s="27" t="str">
        <f>J140</f>
        <v>Howard Webb</v>
      </c>
      <c r="D123" s="27">
        <v>8</v>
      </c>
      <c r="E123" s="42"/>
      <c r="F123" s="386" t="str">
        <f ca="1">VLOOKUP(D123,INDIRECT(G113),F$1,FALSE)</f>
        <v>Hernanes</v>
      </c>
      <c r="G123" s="386"/>
      <c r="H123" s="386"/>
      <c r="I123" s="386"/>
      <c r="J123" s="50"/>
      <c r="K123" s="51"/>
      <c r="L123" s="52"/>
      <c r="M123" s="53"/>
      <c r="N123" s="54"/>
      <c r="O123" s="50"/>
      <c r="P123" s="386" t="str">
        <f ca="1">VLOOKUP(D123,INDIRECT(Q113),F$1,FALSE)</f>
        <v>Ángel Reyna</v>
      </c>
      <c r="Q123" s="386"/>
      <c r="R123" s="386"/>
      <c r="S123" s="386"/>
      <c r="T123" s="55"/>
      <c r="U123" s="27" t="str">
        <f>J140</f>
        <v>Howard Webb</v>
      </c>
    </row>
    <row r="124" spans="3:21" ht="18.75" customHeight="1" x14ac:dyDescent="0.3">
      <c r="C124" s="27" t="str">
        <f>J140</f>
        <v>Howard Webb</v>
      </c>
      <c r="D124" s="27">
        <v>9</v>
      </c>
      <c r="E124" s="42"/>
      <c r="F124" s="386" t="str">
        <f ca="1">VLOOKUP(D124,INDIRECT(G113),F$1,FALSE)</f>
        <v>Fred</v>
      </c>
      <c r="G124" s="386"/>
      <c r="H124" s="386"/>
      <c r="I124" s="386"/>
      <c r="J124" s="50"/>
      <c r="K124" s="51"/>
      <c r="L124" s="52"/>
      <c r="M124" s="53"/>
      <c r="N124" s="54"/>
      <c r="O124" s="50"/>
      <c r="P124" s="386" t="str">
        <f ca="1">VLOOKUP(D124,INDIRECT(Q113),F$1,FALSE)</f>
        <v>Aldo de Nigris</v>
      </c>
      <c r="Q124" s="386"/>
      <c r="R124" s="386"/>
      <c r="S124" s="386"/>
      <c r="T124" s="55"/>
      <c r="U124" s="27" t="str">
        <f>J140</f>
        <v>Howard Webb</v>
      </c>
    </row>
    <row r="125" spans="3:21" ht="18.75" customHeight="1" x14ac:dyDescent="0.3">
      <c r="C125" s="27" t="str">
        <f>J140</f>
        <v>Howard Webb</v>
      </c>
      <c r="D125" s="27">
        <v>10</v>
      </c>
      <c r="E125" s="42"/>
      <c r="F125" s="386" t="str">
        <f ca="1">VLOOKUP(D125,INDIRECT(G113),F$1,FALSE)</f>
        <v>Neymar</v>
      </c>
      <c r="G125" s="386"/>
      <c r="H125" s="386"/>
      <c r="I125" s="386"/>
      <c r="J125" s="50"/>
      <c r="K125" s="51"/>
      <c r="L125" s="52">
        <v>1</v>
      </c>
      <c r="M125" s="53"/>
      <c r="N125" s="54"/>
      <c r="O125" s="50"/>
      <c r="P125" s="386" t="str">
        <f ca="1">VLOOKUP(D125,INDIRECT(Q113),F$1,FALSE)</f>
        <v>Giovani dos Santos</v>
      </c>
      <c r="Q125" s="386"/>
      <c r="R125" s="386"/>
      <c r="S125" s="386"/>
      <c r="T125" s="55"/>
      <c r="U125" s="27" t="str">
        <f>J140</f>
        <v>Howard Webb</v>
      </c>
    </row>
    <row r="126" spans="3:21" ht="18.75" customHeight="1" x14ac:dyDescent="0.3">
      <c r="C126" s="27" t="str">
        <f>J140</f>
        <v>Howard Webb</v>
      </c>
      <c r="D126" s="27">
        <v>11</v>
      </c>
      <c r="E126" s="42"/>
      <c r="F126" s="386" t="str">
        <f ca="1">VLOOKUP(D126,INDIRECT(G113),F$1,FALSE)</f>
        <v>Oscar</v>
      </c>
      <c r="G126" s="386"/>
      <c r="H126" s="386"/>
      <c r="I126" s="386"/>
      <c r="J126" s="50"/>
      <c r="K126" s="51"/>
      <c r="L126" s="52"/>
      <c r="M126" s="53"/>
      <c r="N126" s="54"/>
      <c r="O126" s="50"/>
      <c r="P126" s="386" t="str">
        <f ca="1">VLOOKUP(D126,INDIRECT(Q113),F$1,FALSE)</f>
        <v>Javier Aquino</v>
      </c>
      <c r="Q126" s="386"/>
      <c r="R126" s="386"/>
      <c r="S126" s="386"/>
      <c r="T126" s="55"/>
      <c r="U126" s="27" t="str">
        <f>J140</f>
        <v>Howard Webb</v>
      </c>
    </row>
    <row r="127" spans="3:21" ht="18.75" customHeight="1" x14ac:dyDescent="0.3">
      <c r="C127" s="27" t="str">
        <f>J140</f>
        <v>Howard Webb</v>
      </c>
      <c r="D127" s="27">
        <v>12</v>
      </c>
      <c r="E127" s="42"/>
      <c r="F127" s="386" t="str">
        <f ca="1">VLOOKUP(D127,INDIRECT(G113),F$1,FALSE)</f>
        <v>Júlio César</v>
      </c>
      <c r="G127" s="386"/>
      <c r="H127" s="386"/>
      <c r="I127" s="386"/>
      <c r="J127" s="50"/>
      <c r="K127" s="51"/>
      <c r="L127" s="52"/>
      <c r="M127" s="53"/>
      <c r="N127" s="54"/>
      <c r="O127" s="50"/>
      <c r="P127" s="386" t="str">
        <f ca="1">VLOOKUP(D127,INDIRECT(Q113),F$1,FALSE)</f>
        <v>José de Jesús Corona</v>
      </c>
      <c r="Q127" s="386"/>
      <c r="R127" s="386"/>
      <c r="S127" s="386"/>
      <c r="T127" s="55"/>
      <c r="U127" s="27" t="str">
        <f>J140</f>
        <v>Howard Webb</v>
      </c>
    </row>
    <row r="128" spans="3:21" ht="18.75" customHeight="1" x14ac:dyDescent="0.3">
      <c r="C128" s="27" t="str">
        <f>J140</f>
        <v>Howard Webb</v>
      </c>
      <c r="D128" s="27">
        <v>13</v>
      </c>
      <c r="E128" s="42"/>
      <c r="F128" s="386" t="str">
        <f ca="1">VLOOKUP(D128,INDIRECT(G113),F$1,FALSE)</f>
        <v>Dante</v>
      </c>
      <c r="G128" s="386"/>
      <c r="H128" s="386"/>
      <c r="I128" s="386"/>
      <c r="J128" s="50"/>
      <c r="K128" s="51"/>
      <c r="L128" s="52"/>
      <c r="M128" s="53"/>
      <c r="N128" s="54"/>
      <c r="O128" s="50"/>
      <c r="P128" s="386" t="str">
        <f ca="1">VLOOKUP(D128,INDIRECT(Q113),F$1,FALSE)</f>
        <v>Severo Meza</v>
      </c>
      <c r="Q128" s="386"/>
      <c r="R128" s="386"/>
      <c r="S128" s="386"/>
      <c r="T128" s="55"/>
      <c r="U128" s="27" t="str">
        <f>J140</f>
        <v>Howard Webb</v>
      </c>
    </row>
    <row r="129" spans="3:21" ht="18.75" customHeight="1" x14ac:dyDescent="0.3">
      <c r="C129" s="27" t="str">
        <f>J140</f>
        <v>Howard Webb</v>
      </c>
      <c r="D129" s="27">
        <v>14</v>
      </c>
      <c r="E129" s="42"/>
      <c r="F129" s="386" t="str">
        <f ca="1">VLOOKUP(D129,INDIRECT(G113),F$1,FALSE)</f>
        <v>Filipe Luís</v>
      </c>
      <c r="G129" s="386"/>
      <c r="H129" s="386"/>
      <c r="I129" s="386"/>
      <c r="J129" s="50"/>
      <c r="K129" s="51"/>
      <c r="L129" s="52"/>
      <c r="M129" s="53"/>
      <c r="N129" s="54"/>
      <c r="O129" s="50"/>
      <c r="P129" s="386" t="str">
        <f ca="1">VLOOKUP(D129,INDIRECT(Q113),F$1,FALSE)</f>
        <v>Javier Hernández</v>
      </c>
      <c r="Q129" s="386"/>
      <c r="R129" s="386"/>
      <c r="S129" s="386"/>
      <c r="T129" s="55"/>
      <c r="U129" s="27" t="str">
        <f>J140</f>
        <v>Howard Webb</v>
      </c>
    </row>
    <row r="130" spans="3:21" ht="18.75" customHeight="1" x14ac:dyDescent="0.3">
      <c r="C130" s="27" t="str">
        <f>J140</f>
        <v>Howard Webb</v>
      </c>
      <c r="D130" s="27">
        <v>15</v>
      </c>
      <c r="E130" s="42"/>
      <c r="F130" s="386" t="str">
        <f ca="1">VLOOKUP(D130,INDIRECT(G113),F$1,FALSE)</f>
        <v>Jean</v>
      </c>
      <c r="G130" s="386"/>
      <c r="H130" s="386"/>
      <c r="I130" s="386"/>
      <c r="J130" s="50"/>
      <c r="K130" s="51"/>
      <c r="L130" s="52"/>
      <c r="M130" s="53"/>
      <c r="N130" s="54"/>
      <c r="O130" s="50"/>
      <c r="P130" s="386" t="str">
        <f ca="1">VLOOKUP(D130,INDIRECT(Q113),F$1,FALSE)</f>
        <v>Héctor Moreno</v>
      </c>
      <c r="Q130" s="386"/>
      <c r="R130" s="386"/>
      <c r="S130" s="386"/>
      <c r="T130" s="55"/>
      <c r="U130" s="27" t="str">
        <f>J140</f>
        <v>Howard Webb</v>
      </c>
    </row>
    <row r="131" spans="3:21" ht="18.75" customHeight="1" x14ac:dyDescent="0.3">
      <c r="C131" s="27" t="str">
        <f>J140</f>
        <v>Howard Webb</v>
      </c>
      <c r="D131" s="27">
        <v>16</v>
      </c>
      <c r="E131" s="42"/>
      <c r="F131" s="386" t="str">
        <f ca="1">VLOOKUP(D131,INDIRECT(G113),F$1,FALSE)</f>
        <v>Réver</v>
      </c>
      <c r="G131" s="386"/>
      <c r="H131" s="386"/>
      <c r="I131" s="386"/>
      <c r="J131" s="50"/>
      <c r="K131" s="51"/>
      <c r="L131" s="52"/>
      <c r="M131" s="53"/>
      <c r="N131" s="54"/>
      <c r="O131" s="50">
        <v>1</v>
      </c>
      <c r="P131" s="386" t="str">
        <f ca="1">VLOOKUP(D131,INDIRECT(Q113),F$1,FALSE)</f>
        <v>Héctor Herrera</v>
      </c>
      <c r="Q131" s="386"/>
      <c r="R131" s="386"/>
      <c r="S131" s="386"/>
      <c r="T131" s="55"/>
      <c r="U131" s="27" t="str">
        <f>J140</f>
        <v>Howard Webb</v>
      </c>
    </row>
    <row r="132" spans="3:21" ht="18.75" customHeight="1" x14ac:dyDescent="0.3">
      <c r="C132" s="27" t="str">
        <f>J140</f>
        <v>Howard Webb</v>
      </c>
      <c r="D132" s="27">
        <v>17</v>
      </c>
      <c r="E132" s="42"/>
      <c r="F132" s="386" t="str">
        <f ca="1">VLOOKUP(D132,INDIRECT(G113),F$1,FALSE)</f>
        <v>Luiz Gustavo</v>
      </c>
      <c r="G132" s="386"/>
      <c r="H132" s="386"/>
      <c r="I132" s="386"/>
      <c r="J132" s="50"/>
      <c r="K132" s="51"/>
      <c r="L132" s="52"/>
      <c r="M132" s="53"/>
      <c r="N132" s="54"/>
      <c r="O132" s="50"/>
      <c r="P132" s="386" t="str">
        <f ca="1">VLOOKUP(D132,INDIRECT(Q113),F$1,FALSE)</f>
        <v>Jesús Zavala</v>
      </c>
      <c r="Q132" s="386"/>
      <c r="R132" s="386"/>
      <c r="S132" s="386"/>
      <c r="T132" s="55"/>
      <c r="U132" s="27" t="str">
        <f>J140</f>
        <v>Howard Webb</v>
      </c>
    </row>
    <row r="133" spans="3:21" ht="18.75" customHeight="1" x14ac:dyDescent="0.3">
      <c r="C133" s="27" t="str">
        <f>J140</f>
        <v>Howard Webb</v>
      </c>
      <c r="D133" s="27">
        <v>18</v>
      </c>
      <c r="E133" s="42"/>
      <c r="F133" s="386" t="str">
        <f ca="1">VLOOKUP(D133,INDIRECT(G113),F$1,FALSE)</f>
        <v>Paulinho</v>
      </c>
      <c r="G133" s="386"/>
      <c r="H133" s="386"/>
      <c r="I133" s="386"/>
      <c r="J133" s="50"/>
      <c r="K133" s="51"/>
      <c r="L133" s="52"/>
      <c r="M133" s="53"/>
      <c r="N133" s="54"/>
      <c r="O133" s="50">
        <v>1</v>
      </c>
      <c r="P133" s="386" t="str">
        <f ca="1">VLOOKUP(D133,INDIRECT(Q113),F$1,FALSE)</f>
        <v>Andrés Guardado</v>
      </c>
      <c r="Q133" s="386"/>
      <c r="R133" s="386"/>
      <c r="S133" s="386"/>
      <c r="T133" s="55"/>
      <c r="U133" s="27" t="str">
        <f>J140</f>
        <v>Howard Webb</v>
      </c>
    </row>
    <row r="134" spans="3:21" ht="18.75" customHeight="1" x14ac:dyDescent="0.3">
      <c r="C134" s="27" t="str">
        <f>J140</f>
        <v>Howard Webb</v>
      </c>
      <c r="D134" s="27">
        <v>19</v>
      </c>
      <c r="E134" s="42"/>
      <c r="F134" s="386" t="str">
        <f ca="1">VLOOKUP(D134,INDIRECT(G113),F$1,FALSE)</f>
        <v>Hulk</v>
      </c>
      <c r="G134" s="386"/>
      <c r="H134" s="386"/>
      <c r="I134" s="386"/>
      <c r="J134" s="50"/>
      <c r="K134" s="51"/>
      <c r="L134" s="52"/>
      <c r="M134" s="53"/>
      <c r="N134" s="54"/>
      <c r="O134" s="50"/>
      <c r="P134" s="386" t="str">
        <f ca="1">VLOOKUP(D134,INDIRECT(Q113),F$1,FALSE)</f>
        <v>Raúl Jiménez</v>
      </c>
      <c r="Q134" s="386"/>
      <c r="R134" s="386"/>
      <c r="S134" s="386"/>
      <c r="T134" s="55"/>
      <c r="U134" s="27" t="str">
        <f>J140</f>
        <v>Howard Webb</v>
      </c>
    </row>
    <row r="135" spans="3:21" ht="18.75" customHeight="1" x14ac:dyDescent="0.3">
      <c r="C135" s="27" t="str">
        <f>J140</f>
        <v>Howard Webb</v>
      </c>
      <c r="D135" s="27">
        <v>20</v>
      </c>
      <c r="E135" s="42"/>
      <c r="F135" s="386" t="str">
        <f ca="1">VLOOKUP(D135,INDIRECT(G113),F$1,FALSE)</f>
        <v>Bernard</v>
      </c>
      <c r="G135" s="386"/>
      <c r="H135" s="386"/>
      <c r="I135" s="386"/>
      <c r="J135" s="50"/>
      <c r="K135" s="51"/>
      <c r="L135" s="52"/>
      <c r="M135" s="53"/>
      <c r="N135" s="54"/>
      <c r="O135" s="50"/>
      <c r="P135" s="386" t="str">
        <f ca="1">VLOOKUP(D135,INDIRECT(Q113),F$1,FALSE)</f>
        <v>Jorge Torres Nilo</v>
      </c>
      <c r="Q135" s="386"/>
      <c r="R135" s="386"/>
      <c r="S135" s="386"/>
      <c r="T135" s="55"/>
      <c r="U135" s="27" t="str">
        <f>J140</f>
        <v>Howard Webb</v>
      </c>
    </row>
    <row r="136" spans="3:21" ht="18.75" customHeight="1" x14ac:dyDescent="0.3">
      <c r="C136" s="27" t="str">
        <f>J140</f>
        <v>Howard Webb</v>
      </c>
      <c r="D136" s="27">
        <v>21</v>
      </c>
      <c r="E136" s="42"/>
      <c r="F136" s="386" t="str">
        <f ca="1">VLOOKUP(D136,INDIRECT(G113),F$1,FALSE)</f>
        <v>Jô</v>
      </c>
      <c r="G136" s="386"/>
      <c r="H136" s="386"/>
      <c r="I136" s="386"/>
      <c r="J136" s="50"/>
      <c r="K136" s="51"/>
      <c r="L136" s="52">
        <v>1</v>
      </c>
      <c r="M136" s="53"/>
      <c r="N136" s="54"/>
      <c r="O136" s="50"/>
      <c r="P136" s="386" t="str">
        <f ca="1">VLOOKUP(D136,INDIRECT(Q113),F$1,FALSE)</f>
        <v>Hiram Mier</v>
      </c>
      <c r="Q136" s="386"/>
      <c r="R136" s="386"/>
      <c r="S136" s="386"/>
      <c r="T136" s="55"/>
      <c r="U136" s="27" t="str">
        <f>J140</f>
        <v>Howard Webb</v>
      </c>
    </row>
    <row r="137" spans="3:21" ht="18.75" customHeight="1" x14ac:dyDescent="0.3">
      <c r="C137" s="27" t="str">
        <f>J140</f>
        <v>Howard Webb</v>
      </c>
      <c r="D137" s="27">
        <v>22</v>
      </c>
      <c r="E137" s="42"/>
      <c r="F137" s="368" t="str">
        <f ca="1">VLOOKUP(D137,INDIRECT(G113),F$1,FALSE)</f>
        <v>Diego Cavalieri</v>
      </c>
      <c r="G137" s="369"/>
      <c r="H137" s="369"/>
      <c r="I137" s="370"/>
      <c r="J137" s="50"/>
      <c r="K137" s="51"/>
      <c r="L137" s="52"/>
      <c r="M137" s="53"/>
      <c r="N137" s="54"/>
      <c r="O137" s="50"/>
      <c r="P137" s="368" t="str">
        <f ca="1">VLOOKUP(D137,INDIRECT(Q113),F$1,FALSE)</f>
        <v>Gerardo Flores</v>
      </c>
      <c r="Q137" s="369"/>
      <c r="R137" s="369"/>
      <c r="S137" s="370"/>
      <c r="T137" s="55"/>
      <c r="U137" s="27" t="str">
        <f>J140</f>
        <v>Howard Webb</v>
      </c>
    </row>
    <row r="138" spans="3:21" ht="18.75" customHeight="1" thickBot="1" x14ac:dyDescent="0.35">
      <c r="C138" s="27" t="str">
        <f>J140</f>
        <v>Howard Webb</v>
      </c>
      <c r="D138" s="27">
        <v>23</v>
      </c>
      <c r="E138" s="57"/>
      <c r="F138" s="283" t="str">
        <f ca="1">VLOOKUP(D138,INDIRECT(G113),F$1,FALSE)</f>
        <v>Jádson</v>
      </c>
      <c r="G138" s="283"/>
      <c r="H138" s="283"/>
      <c r="I138" s="283"/>
      <c r="J138" s="58"/>
      <c r="K138" s="59"/>
      <c r="L138" s="60"/>
      <c r="M138" s="61"/>
      <c r="N138" s="57"/>
      <c r="O138" s="58"/>
      <c r="P138" s="283" t="str">
        <f ca="1">VLOOKUP(D138,INDIRECT(Q113),F$1,FALSE)</f>
        <v>Alfredo Talavera</v>
      </c>
      <c r="Q138" s="283"/>
      <c r="R138" s="283"/>
      <c r="S138" s="283"/>
      <c r="T138" s="62"/>
      <c r="U138" s="27" t="str">
        <f>J140</f>
        <v>Howard Webb</v>
      </c>
    </row>
    <row r="139" spans="3:21" ht="18.75" customHeight="1" x14ac:dyDescent="0.3">
      <c r="D139" s="27">
        <v>24</v>
      </c>
      <c r="E139" s="371" t="str">
        <f ca="1">VLOOKUP(D139,INDIRECT(G113),F$1,FALSE)</f>
        <v>Luiz Felipe Scolari</v>
      </c>
      <c r="F139" s="372"/>
      <c r="G139" s="372"/>
      <c r="H139" s="372"/>
      <c r="I139" s="373"/>
      <c r="J139" s="374" t="str">
        <f ca="1">Traducciones!$C$50</f>
        <v>Árbitro</v>
      </c>
      <c r="K139" s="375"/>
      <c r="L139" s="375"/>
      <c r="M139" s="375"/>
      <c r="N139" s="375"/>
      <c r="O139" s="376"/>
      <c r="P139" s="377" t="str">
        <f ca="1">VLOOKUP(D139,INDIRECT(Q113),F$1,FALSE)</f>
        <v>José Manuel de la Torre</v>
      </c>
      <c r="Q139" s="372"/>
      <c r="R139" s="372"/>
      <c r="S139" s="372"/>
      <c r="T139" s="378"/>
    </row>
    <row r="140" spans="3:21" ht="18.75" customHeight="1" thickBot="1" x14ac:dyDescent="0.35">
      <c r="E140" s="389" t="str">
        <f ca="1">E141&amp;" "&amp;F141</f>
        <v>19/06/2013 21:00</v>
      </c>
      <c r="F140" s="380"/>
      <c r="G140" s="380"/>
      <c r="H140" s="380"/>
      <c r="I140" s="381"/>
      <c r="J140" s="363" t="s">
        <v>360</v>
      </c>
      <c r="K140" s="382"/>
      <c r="L140" s="382"/>
      <c r="M140" s="382"/>
      <c r="N140" s="382"/>
      <c r="O140" s="284"/>
      <c r="P140" s="383" t="str">
        <f>LOOKUP(C114,Calendario!$C$3:$C$18,Calendario!$K$3:$K$18)</f>
        <v>Estadio Castelão - Fortaleza</v>
      </c>
      <c r="Q140" s="384"/>
      <c r="R140" s="384"/>
      <c r="S140" s="384"/>
      <c r="T140" s="385"/>
    </row>
    <row r="141" spans="3:21" ht="18.75" customHeight="1" thickBot="1" x14ac:dyDescent="0.35">
      <c r="E141" s="28" t="str">
        <f ca="1">LOOKUP(C114,Calendario!$C$3:$C$18,Calendario!$J$3:$J$18)</f>
        <v>19/06/2013</v>
      </c>
      <c r="F141" s="28" t="str">
        <f ca="1">LOOKUP(C114,Calendario!$C$3:$C$18,Calendario!$I$3:$I$18)</f>
        <v>21:00</v>
      </c>
      <c r="G141" s="28" t="str">
        <f ca="1">INDEX(Traducciones!$D$20:$D$27,MATCH(E142,Traducciones!$C$20:$C$27,0))</f>
        <v>Italia</v>
      </c>
      <c r="H141" s="28"/>
      <c r="I141" s="28"/>
      <c r="J141" s="28"/>
      <c r="K141" s="28"/>
      <c r="L141" s="28"/>
      <c r="M141" s="28"/>
      <c r="N141" s="28"/>
      <c r="O141" s="28"/>
      <c r="P141" s="28"/>
      <c r="Q141" s="28" t="str">
        <f ca="1">INDEX(Traducciones!$D$20:$D$27,MATCH(N142,Traducciones!$C$20:$C$27,0))</f>
        <v>Japón</v>
      </c>
    </row>
    <row r="142" spans="3:21" ht="18.75" customHeight="1" x14ac:dyDescent="0.3">
      <c r="C142" s="27">
        <v>6</v>
      </c>
      <c r="E142" s="293" t="str">
        <f ca="1">LOOKUP($C142,Calendario!$C$3:$C$18,Calendario!$E$3:$E$18)</f>
        <v>Italia</v>
      </c>
      <c r="F142" s="294"/>
      <c r="G142" s="294"/>
      <c r="H142" s="294"/>
      <c r="I142" s="294"/>
      <c r="J142" s="294"/>
      <c r="K142" s="387"/>
      <c r="L142" s="390">
        <f>SUM(L144:L166)</f>
        <v>3</v>
      </c>
      <c r="M142" s="392">
        <f>SUM(M144:M166)</f>
        <v>3</v>
      </c>
      <c r="N142" s="293" t="str">
        <f ca="1">LOOKUP($C142,Calendario!$C$3:$C$18,Calendario!$H$3:$H$18)</f>
        <v>Japón</v>
      </c>
      <c r="O142" s="294"/>
      <c r="P142" s="294"/>
      <c r="Q142" s="294"/>
      <c r="R142" s="294"/>
      <c r="S142" s="294"/>
      <c r="T142" s="387"/>
    </row>
    <row r="143" spans="3:21" ht="18.75" customHeight="1" thickBot="1" x14ac:dyDescent="0.35">
      <c r="E143" s="38" t="s">
        <v>358</v>
      </c>
      <c r="F143" s="283"/>
      <c r="G143" s="283"/>
      <c r="H143" s="283"/>
      <c r="I143" s="283"/>
      <c r="J143" s="39"/>
      <c r="K143" s="40"/>
      <c r="L143" s="391"/>
      <c r="M143" s="393"/>
      <c r="N143" s="38"/>
      <c r="O143" s="41"/>
      <c r="P143" s="388"/>
      <c r="Q143" s="380"/>
      <c r="R143" s="380"/>
      <c r="S143" s="381"/>
      <c r="T143" s="40" t="str">
        <f>E143</f>
        <v>Min.</v>
      </c>
    </row>
    <row r="144" spans="3:21" ht="18.75" customHeight="1" x14ac:dyDescent="0.3">
      <c r="C144" s="27" t="str">
        <f>J168</f>
        <v>Diego Abal</v>
      </c>
      <c r="D144" s="27">
        <v>1</v>
      </c>
      <c r="E144" s="42"/>
      <c r="F144" s="294" t="str">
        <f ca="1">VLOOKUP(D144,INDIRECT(G141),F$1,FALSE)</f>
        <v>Gianluigi Buffon</v>
      </c>
      <c r="G144" s="294"/>
      <c r="H144" s="294"/>
      <c r="I144" s="294"/>
      <c r="J144" s="43"/>
      <c r="K144" s="44"/>
      <c r="L144" s="45"/>
      <c r="M144" s="46"/>
      <c r="N144" s="47"/>
      <c r="O144" s="48"/>
      <c r="P144" s="294" t="str">
        <f ca="1">VLOOKUP(D144,INDIRECT(Q141),F$1,FALSE)</f>
        <v>Eiji Kawashima</v>
      </c>
      <c r="Q144" s="294"/>
      <c r="R144" s="294"/>
      <c r="S144" s="294"/>
      <c r="T144" s="49"/>
      <c r="U144" s="27" t="str">
        <f>J168</f>
        <v>Diego Abal</v>
      </c>
    </row>
    <row r="145" spans="3:21" ht="18.75" customHeight="1" x14ac:dyDescent="0.3">
      <c r="C145" s="27" t="str">
        <f>J168</f>
        <v>Diego Abal</v>
      </c>
      <c r="D145" s="27">
        <v>2</v>
      </c>
      <c r="E145" s="42"/>
      <c r="F145" s="386" t="str">
        <f ca="1">VLOOKUP(D145,INDIRECT(G141),F$1,FALSE)</f>
        <v>Christian Maggio</v>
      </c>
      <c r="G145" s="386"/>
      <c r="H145" s="386"/>
      <c r="I145" s="386"/>
      <c r="J145" s="50"/>
      <c r="K145" s="51"/>
      <c r="L145" s="52"/>
      <c r="M145" s="53"/>
      <c r="N145" s="54"/>
      <c r="O145" s="50"/>
      <c r="P145" s="386" t="str">
        <f ca="1">VLOOKUP(D145,INDIRECT(Q141),F$1,FALSE)</f>
        <v>Masahiko Inoha</v>
      </c>
      <c r="Q145" s="386"/>
      <c r="R145" s="386"/>
      <c r="S145" s="386"/>
      <c r="T145" s="55"/>
      <c r="U145" s="27" t="str">
        <f>J168</f>
        <v>Diego Abal</v>
      </c>
    </row>
    <row r="146" spans="3:21" ht="18.75" customHeight="1" x14ac:dyDescent="0.3">
      <c r="C146" s="27" t="str">
        <f>J168</f>
        <v>Diego Abal</v>
      </c>
      <c r="D146" s="27">
        <v>3</v>
      </c>
      <c r="E146" s="42"/>
      <c r="F146" s="386" t="str">
        <f ca="1">VLOOKUP(D146,INDIRECT(G141),F$1,FALSE)</f>
        <v>Giorgio Chiellini</v>
      </c>
      <c r="G146" s="386"/>
      <c r="H146" s="386"/>
      <c r="I146" s="386"/>
      <c r="J146" s="50"/>
      <c r="K146" s="51"/>
      <c r="L146" s="56"/>
      <c r="M146" s="53"/>
      <c r="N146" s="54"/>
      <c r="O146" s="50"/>
      <c r="P146" s="386" t="str">
        <f ca="1">VLOOKUP(D146,INDIRECT(Q141),F$1,FALSE)</f>
        <v>Gōtoku Sakai</v>
      </c>
      <c r="Q146" s="386"/>
      <c r="R146" s="386"/>
      <c r="S146" s="386"/>
      <c r="T146" s="55"/>
      <c r="U146" s="27" t="str">
        <f>J168</f>
        <v>Diego Abal</v>
      </c>
    </row>
    <row r="147" spans="3:21" ht="18.75" customHeight="1" x14ac:dyDescent="0.3">
      <c r="C147" s="27" t="str">
        <f>J168</f>
        <v>Diego Abal</v>
      </c>
      <c r="D147" s="27">
        <v>4</v>
      </c>
      <c r="E147" s="42"/>
      <c r="F147" s="386" t="str">
        <f ca="1">VLOOKUP(D147,INDIRECT(G141),F$1,FALSE)</f>
        <v>Davide Astori</v>
      </c>
      <c r="G147" s="386"/>
      <c r="H147" s="386"/>
      <c r="I147" s="386"/>
      <c r="J147" s="50"/>
      <c r="K147" s="51"/>
      <c r="L147" s="52"/>
      <c r="M147" s="53">
        <v>1</v>
      </c>
      <c r="N147" s="54"/>
      <c r="O147" s="50"/>
      <c r="P147" s="386" t="str">
        <f ca="1">VLOOKUP(D147,INDIRECT(Q141),F$1,FALSE)</f>
        <v>Keisuke Honda</v>
      </c>
      <c r="Q147" s="386"/>
      <c r="R147" s="386"/>
      <c r="S147" s="386"/>
      <c r="T147" s="55"/>
      <c r="U147" s="27" t="str">
        <f>J168</f>
        <v>Diego Abal</v>
      </c>
    </row>
    <row r="148" spans="3:21" ht="18.75" customHeight="1" x14ac:dyDescent="0.3">
      <c r="C148" s="27" t="str">
        <f>J168</f>
        <v>Diego Abal</v>
      </c>
      <c r="D148" s="27">
        <v>5</v>
      </c>
      <c r="E148" s="42"/>
      <c r="F148" s="386" t="str">
        <f ca="1">VLOOKUP(D148,INDIRECT(G141),F$1,FALSE)</f>
        <v>Mattia De Sciglio</v>
      </c>
      <c r="G148" s="386"/>
      <c r="H148" s="386"/>
      <c r="I148" s="386"/>
      <c r="J148" s="50"/>
      <c r="K148" s="51"/>
      <c r="L148" s="52"/>
      <c r="M148" s="53"/>
      <c r="N148" s="54"/>
      <c r="O148" s="50"/>
      <c r="P148" s="386" t="str">
        <f ca="1">VLOOKUP(D148,INDIRECT(Q141),F$1,FALSE)</f>
        <v>Yuto Nagatomo</v>
      </c>
      <c r="Q148" s="386"/>
      <c r="R148" s="386"/>
      <c r="S148" s="386"/>
      <c r="T148" s="55"/>
      <c r="U148" s="27" t="str">
        <f>J168</f>
        <v>Diego Abal</v>
      </c>
    </row>
    <row r="149" spans="3:21" ht="18.75" customHeight="1" x14ac:dyDescent="0.3">
      <c r="C149" s="27" t="str">
        <f>J168</f>
        <v>Diego Abal</v>
      </c>
      <c r="D149" s="27">
        <v>6</v>
      </c>
      <c r="E149" s="42"/>
      <c r="F149" s="386" t="str">
        <f ca="1">VLOOKUP(D149,INDIRECT(G141),F$1,FALSE)</f>
        <v>Antonio Candreva</v>
      </c>
      <c r="G149" s="386"/>
      <c r="H149" s="386"/>
      <c r="I149" s="386"/>
      <c r="J149" s="50"/>
      <c r="K149" s="51"/>
      <c r="L149" s="52"/>
      <c r="M149" s="53"/>
      <c r="N149" s="54"/>
      <c r="O149" s="50"/>
      <c r="P149" s="386" t="str">
        <f ca="1">VLOOKUP(D149,INDIRECT(Q141),F$1,FALSE)</f>
        <v>Atsuto Uchida</v>
      </c>
      <c r="Q149" s="386"/>
      <c r="R149" s="386"/>
      <c r="S149" s="386"/>
      <c r="T149" s="55"/>
      <c r="U149" s="27" t="str">
        <f>J168</f>
        <v>Diego Abal</v>
      </c>
    </row>
    <row r="150" spans="3:21" ht="18.75" customHeight="1" x14ac:dyDescent="0.3">
      <c r="C150" s="27" t="str">
        <f>J168</f>
        <v>Diego Abal</v>
      </c>
      <c r="D150" s="27">
        <v>7</v>
      </c>
      <c r="E150" s="42"/>
      <c r="F150" s="386" t="str">
        <f ca="1">VLOOKUP(D150,INDIRECT(G141),F$1,FALSE)</f>
        <v>Alberto Aquilani</v>
      </c>
      <c r="G150" s="386"/>
      <c r="H150" s="386"/>
      <c r="I150" s="386"/>
      <c r="J150" s="50"/>
      <c r="K150" s="51"/>
      <c r="L150" s="52"/>
      <c r="M150" s="53"/>
      <c r="N150" s="54"/>
      <c r="O150" s="50"/>
      <c r="P150" s="386" t="str">
        <f ca="1">VLOOKUP(D150,INDIRECT(Q141),F$1,FALSE)</f>
        <v>Yasuhito Endō</v>
      </c>
      <c r="Q150" s="386"/>
      <c r="R150" s="386"/>
      <c r="S150" s="386"/>
      <c r="T150" s="55"/>
      <c r="U150" s="27" t="str">
        <f>J168</f>
        <v>Diego Abal</v>
      </c>
    </row>
    <row r="151" spans="3:21" ht="18.75" customHeight="1" x14ac:dyDescent="0.3">
      <c r="C151" s="27" t="str">
        <f>J168</f>
        <v>Diego Abal</v>
      </c>
      <c r="D151" s="27">
        <v>8</v>
      </c>
      <c r="E151" s="42"/>
      <c r="F151" s="386" t="str">
        <f ca="1">VLOOKUP(D151,INDIRECT(G141),F$1,FALSE)</f>
        <v>Claudio Marchisio</v>
      </c>
      <c r="G151" s="386"/>
      <c r="H151" s="386"/>
      <c r="I151" s="386"/>
      <c r="J151" s="50"/>
      <c r="K151" s="51"/>
      <c r="L151" s="52"/>
      <c r="M151" s="53"/>
      <c r="N151" s="54"/>
      <c r="O151" s="50"/>
      <c r="P151" s="386" t="str">
        <f ca="1">VLOOKUP(D151,INDIRECT(Q141),F$1,FALSE)</f>
        <v>Hiroshi Kiyotake</v>
      </c>
      <c r="Q151" s="386"/>
      <c r="R151" s="386"/>
      <c r="S151" s="386"/>
      <c r="T151" s="55"/>
      <c r="U151" s="27" t="str">
        <f>J168</f>
        <v>Diego Abal</v>
      </c>
    </row>
    <row r="152" spans="3:21" ht="18.75" customHeight="1" x14ac:dyDescent="0.3">
      <c r="C152" s="27" t="str">
        <f>J168</f>
        <v>Diego Abal</v>
      </c>
      <c r="D152" s="27">
        <v>9</v>
      </c>
      <c r="E152" s="42"/>
      <c r="F152" s="386" t="str">
        <f ca="1">VLOOKUP(D152,INDIRECT(G141),F$1,FALSE)</f>
        <v>Mario Balotelli</v>
      </c>
      <c r="G152" s="386"/>
      <c r="H152" s="386"/>
      <c r="I152" s="386"/>
      <c r="J152" s="50"/>
      <c r="K152" s="51"/>
      <c r="L152" s="52">
        <v>1</v>
      </c>
      <c r="M152" s="53">
        <v>1</v>
      </c>
      <c r="N152" s="54"/>
      <c r="O152" s="50"/>
      <c r="P152" s="386" t="str">
        <f ca="1">VLOOKUP(D152,INDIRECT(Q141),F$1,FALSE)</f>
        <v>Shinji Okazaki</v>
      </c>
      <c r="Q152" s="386"/>
      <c r="R152" s="386"/>
      <c r="S152" s="386"/>
      <c r="T152" s="55"/>
      <c r="U152" s="27" t="str">
        <f>J168</f>
        <v>Diego Abal</v>
      </c>
    </row>
    <row r="153" spans="3:21" ht="18.75" customHeight="1" x14ac:dyDescent="0.3">
      <c r="C153" s="27" t="str">
        <f>J168</f>
        <v>Diego Abal</v>
      </c>
      <c r="D153" s="27">
        <v>10</v>
      </c>
      <c r="E153" s="42"/>
      <c r="F153" s="386" t="str">
        <f ca="1">VLOOKUP(D153,INDIRECT(G141),F$1,FALSE)</f>
        <v>Sebastian Giovinco</v>
      </c>
      <c r="G153" s="386"/>
      <c r="H153" s="386"/>
      <c r="I153" s="386"/>
      <c r="J153" s="50"/>
      <c r="K153" s="51"/>
      <c r="L153" s="52">
        <v>1</v>
      </c>
      <c r="M153" s="53">
        <v>1</v>
      </c>
      <c r="N153" s="54"/>
      <c r="O153" s="50"/>
      <c r="P153" s="386" t="str">
        <f ca="1">VLOOKUP(D153,INDIRECT(Q141),F$1,FALSE)</f>
        <v>Shinji Kagawa</v>
      </c>
      <c r="Q153" s="386"/>
      <c r="R153" s="386"/>
      <c r="S153" s="386"/>
      <c r="T153" s="55"/>
      <c r="U153" s="27" t="str">
        <f>J168</f>
        <v>Diego Abal</v>
      </c>
    </row>
    <row r="154" spans="3:21" ht="18.75" customHeight="1" x14ac:dyDescent="0.3">
      <c r="C154" s="27" t="str">
        <f>J168</f>
        <v>Diego Abal</v>
      </c>
      <c r="D154" s="27">
        <v>11</v>
      </c>
      <c r="E154" s="42"/>
      <c r="F154" s="386" t="str">
        <f ca="1">VLOOKUP(D154,INDIRECT(G141),F$1,FALSE)</f>
        <v>Alberto Gilardino</v>
      </c>
      <c r="G154" s="386"/>
      <c r="H154" s="386"/>
      <c r="I154" s="386"/>
      <c r="J154" s="50"/>
      <c r="K154" s="51"/>
      <c r="L154" s="52"/>
      <c r="M154" s="53"/>
      <c r="N154" s="54"/>
      <c r="O154" s="50"/>
      <c r="P154" s="386" t="str">
        <f ca="1">VLOOKUP(D154,INDIRECT(Q141),F$1,FALSE)</f>
        <v>Mike Havenaar</v>
      </c>
      <c r="Q154" s="386"/>
      <c r="R154" s="386"/>
      <c r="S154" s="386"/>
      <c r="T154" s="55"/>
      <c r="U154" s="27" t="str">
        <f>J168</f>
        <v>Diego Abal</v>
      </c>
    </row>
    <row r="155" spans="3:21" ht="18.75" customHeight="1" x14ac:dyDescent="0.3">
      <c r="C155" s="27" t="str">
        <f>J168</f>
        <v>Diego Abal</v>
      </c>
      <c r="D155" s="27">
        <v>12</v>
      </c>
      <c r="E155" s="42"/>
      <c r="F155" s="386" t="str">
        <f ca="1">VLOOKUP(D155,INDIRECT(G141),F$1,FALSE)</f>
        <v>Salvatore Sirigu</v>
      </c>
      <c r="G155" s="386"/>
      <c r="H155" s="386"/>
      <c r="I155" s="386"/>
      <c r="J155" s="50"/>
      <c r="K155" s="51"/>
      <c r="L155" s="52"/>
      <c r="M155" s="53"/>
      <c r="N155" s="54"/>
      <c r="O155" s="50"/>
      <c r="P155" s="386" t="str">
        <f ca="1">VLOOKUP(D155,INDIRECT(Q141),F$1,FALSE)</f>
        <v>Shusaku Nishikawa</v>
      </c>
      <c r="Q155" s="386"/>
      <c r="R155" s="386"/>
      <c r="S155" s="386"/>
      <c r="T155" s="55"/>
      <c r="U155" s="27" t="str">
        <f>J168</f>
        <v>Diego Abal</v>
      </c>
    </row>
    <row r="156" spans="3:21" ht="18.75" customHeight="1" x14ac:dyDescent="0.3">
      <c r="C156" s="27" t="str">
        <f>J168</f>
        <v>Diego Abal</v>
      </c>
      <c r="D156" s="27">
        <v>13</v>
      </c>
      <c r="E156" s="42"/>
      <c r="F156" s="386" t="str">
        <f ca="1">VLOOKUP(D156,INDIRECT(G141),F$1,FALSE)</f>
        <v>Federico Marchetti</v>
      </c>
      <c r="G156" s="386"/>
      <c r="H156" s="386"/>
      <c r="I156" s="386"/>
      <c r="J156" s="50"/>
      <c r="K156" s="51"/>
      <c r="L156" s="52"/>
      <c r="M156" s="53"/>
      <c r="N156" s="54"/>
      <c r="O156" s="50"/>
      <c r="P156" s="386" t="str">
        <f ca="1">VLOOKUP(D156,INDIRECT(Q141),F$1,FALSE)</f>
        <v>Hajime Hosogai</v>
      </c>
      <c r="Q156" s="386"/>
      <c r="R156" s="386"/>
      <c r="S156" s="386"/>
      <c r="T156" s="55"/>
      <c r="U156" s="27" t="str">
        <f>J168</f>
        <v>Diego Abal</v>
      </c>
    </row>
    <row r="157" spans="3:21" ht="18.75" customHeight="1" x14ac:dyDescent="0.3">
      <c r="C157" s="27" t="str">
        <f>J168</f>
        <v>Diego Abal</v>
      </c>
      <c r="D157" s="27">
        <v>14</v>
      </c>
      <c r="E157" s="42"/>
      <c r="F157" s="386" t="str">
        <f ca="1">VLOOKUP(D157,INDIRECT(G141),F$1,FALSE)</f>
        <v>Stephan El Shaarawy</v>
      </c>
      <c r="G157" s="386"/>
      <c r="H157" s="386"/>
      <c r="I157" s="386"/>
      <c r="J157" s="50"/>
      <c r="K157" s="51"/>
      <c r="L157" s="52"/>
      <c r="M157" s="53"/>
      <c r="N157" s="54"/>
      <c r="O157" s="50"/>
      <c r="P157" s="386" t="str">
        <f ca="1">VLOOKUP(D157,INDIRECT(Q141),F$1,FALSE)</f>
        <v>Kengo Nakamura</v>
      </c>
      <c r="Q157" s="386"/>
      <c r="R157" s="386"/>
      <c r="S157" s="386"/>
      <c r="T157" s="55"/>
      <c r="U157" s="27" t="str">
        <f>J168</f>
        <v>Diego Abal</v>
      </c>
    </row>
    <row r="158" spans="3:21" ht="18.75" customHeight="1" x14ac:dyDescent="0.3">
      <c r="C158" s="27" t="str">
        <f>J168</f>
        <v>Diego Abal</v>
      </c>
      <c r="D158" s="27">
        <v>15</v>
      </c>
      <c r="E158" s="42"/>
      <c r="F158" s="386" t="str">
        <f ca="1">VLOOKUP(D158,INDIRECT(G141),F$1,FALSE)</f>
        <v>Andrea Barzagli</v>
      </c>
      <c r="G158" s="386"/>
      <c r="H158" s="386"/>
      <c r="I158" s="386"/>
      <c r="J158" s="50"/>
      <c r="K158" s="51"/>
      <c r="L158" s="52"/>
      <c r="M158" s="53"/>
      <c r="N158" s="54"/>
      <c r="O158" s="50"/>
      <c r="P158" s="386" t="str">
        <f ca="1">VLOOKUP(D158,INDIRECT(Q141),F$1,FALSE)</f>
        <v>Yasuyuki Konno</v>
      </c>
      <c r="Q158" s="386"/>
      <c r="R158" s="386"/>
      <c r="S158" s="386"/>
      <c r="T158" s="55"/>
      <c r="U158" s="27" t="str">
        <f>J168</f>
        <v>Diego Abal</v>
      </c>
    </row>
    <row r="159" spans="3:21" ht="18.75" customHeight="1" x14ac:dyDescent="0.3">
      <c r="C159" s="27" t="str">
        <f>J168</f>
        <v>Diego Abal</v>
      </c>
      <c r="D159" s="27">
        <v>16</v>
      </c>
      <c r="E159" s="42"/>
      <c r="F159" s="386" t="str">
        <f ca="1">VLOOKUP(D159,INDIRECT(G141),F$1,FALSE)</f>
        <v>Daniele De Rossi</v>
      </c>
      <c r="G159" s="386"/>
      <c r="H159" s="386"/>
      <c r="I159" s="386"/>
      <c r="J159" s="50"/>
      <c r="K159" s="51"/>
      <c r="L159" s="52">
        <v>1</v>
      </c>
      <c r="M159" s="53"/>
      <c r="N159" s="54"/>
      <c r="O159" s="50"/>
      <c r="P159" s="386" t="str">
        <f ca="1">VLOOKUP(D159,INDIRECT(Q141),F$1,FALSE)</f>
        <v>Yuzo Kurihara</v>
      </c>
      <c r="Q159" s="386"/>
      <c r="R159" s="386"/>
      <c r="S159" s="386"/>
      <c r="T159" s="55"/>
      <c r="U159" s="27" t="str">
        <f>J168</f>
        <v>Diego Abal</v>
      </c>
    </row>
    <row r="160" spans="3:21" ht="18.75" customHeight="1" x14ac:dyDescent="0.3">
      <c r="C160" s="27" t="str">
        <f>J168</f>
        <v>Diego Abal</v>
      </c>
      <c r="D160" s="27">
        <v>17</v>
      </c>
      <c r="E160" s="42"/>
      <c r="F160" s="386" t="str">
        <f ca="1">VLOOKUP(D160,INDIRECT(G141),F$1,FALSE)</f>
        <v>Alessio Cerci</v>
      </c>
      <c r="G160" s="386"/>
      <c r="H160" s="386"/>
      <c r="I160" s="386"/>
      <c r="J160" s="50"/>
      <c r="K160" s="51"/>
      <c r="L160" s="52"/>
      <c r="M160" s="53"/>
      <c r="N160" s="54"/>
      <c r="O160" s="50"/>
      <c r="P160" s="386" t="str">
        <f ca="1">VLOOKUP(D160,INDIRECT(Q141),F$1,FALSE)</f>
        <v>Makoto Hasebe </v>
      </c>
      <c r="Q160" s="386"/>
      <c r="R160" s="386"/>
      <c r="S160" s="386"/>
      <c r="T160" s="55"/>
      <c r="U160" s="27" t="str">
        <f>J168</f>
        <v>Diego Abal</v>
      </c>
    </row>
    <row r="161" spans="3:21" ht="18.75" customHeight="1" x14ac:dyDescent="0.3">
      <c r="C161" s="27" t="str">
        <f>J168</f>
        <v>Diego Abal</v>
      </c>
      <c r="D161" s="27">
        <v>18</v>
      </c>
      <c r="E161" s="42"/>
      <c r="F161" s="386" t="str">
        <f ca="1">VLOOKUP(D161,INDIRECT(G141),F$1,FALSE)</f>
        <v>Riccardo Montolivo</v>
      </c>
      <c r="G161" s="386"/>
      <c r="H161" s="386"/>
      <c r="I161" s="386"/>
      <c r="J161" s="50"/>
      <c r="K161" s="51"/>
      <c r="L161" s="52"/>
      <c r="M161" s="53"/>
      <c r="N161" s="54"/>
      <c r="O161" s="50"/>
      <c r="P161" s="386" t="str">
        <f ca="1">VLOOKUP(D161,INDIRECT(Q141),F$1,FALSE)</f>
        <v>Ryōichi Maeda</v>
      </c>
      <c r="Q161" s="386"/>
      <c r="R161" s="386"/>
      <c r="S161" s="386"/>
      <c r="T161" s="55"/>
      <c r="U161" s="27" t="str">
        <f>J168</f>
        <v>Diego Abal</v>
      </c>
    </row>
    <row r="162" spans="3:21" ht="18.75" customHeight="1" x14ac:dyDescent="0.3">
      <c r="C162" s="27" t="str">
        <f>J168</f>
        <v>Diego Abal</v>
      </c>
      <c r="D162" s="27">
        <v>19</v>
      </c>
      <c r="E162" s="42"/>
      <c r="F162" s="386" t="str">
        <f ca="1">VLOOKUP(D162,INDIRECT(G141),F$1,FALSE)</f>
        <v>Leonardo Bonucci</v>
      </c>
      <c r="G162" s="386"/>
      <c r="H162" s="386"/>
      <c r="I162" s="386"/>
      <c r="J162" s="50"/>
      <c r="K162" s="51"/>
      <c r="L162" s="52"/>
      <c r="M162" s="53"/>
      <c r="N162" s="54"/>
      <c r="O162" s="50"/>
      <c r="P162" s="386" t="str">
        <f ca="1">VLOOKUP(D162,INDIRECT(Q141),F$1,FALSE)</f>
        <v>Takashi Inui</v>
      </c>
      <c r="Q162" s="386"/>
      <c r="R162" s="386"/>
      <c r="S162" s="386"/>
      <c r="T162" s="55"/>
      <c r="U162" s="27" t="str">
        <f>J168</f>
        <v>Diego Abal</v>
      </c>
    </row>
    <row r="163" spans="3:21" ht="18.75" customHeight="1" x14ac:dyDescent="0.3">
      <c r="C163" s="27" t="str">
        <f>J168</f>
        <v>Diego Abal</v>
      </c>
      <c r="D163" s="27">
        <v>20</v>
      </c>
      <c r="E163" s="42"/>
      <c r="F163" s="386" t="str">
        <f ca="1">VLOOKUP(D163,INDIRECT(G141),F$1,FALSE)</f>
        <v>Ignazio Abate</v>
      </c>
      <c r="G163" s="386"/>
      <c r="H163" s="386"/>
      <c r="I163" s="386"/>
      <c r="J163" s="50"/>
      <c r="K163" s="51"/>
      <c r="L163" s="52"/>
      <c r="M163" s="53"/>
      <c r="N163" s="54"/>
      <c r="O163" s="50"/>
      <c r="P163" s="386" t="str">
        <f ca="1">VLOOKUP(D163,INDIRECT(Q141),F$1,FALSE)</f>
        <v>Hideto Takahashi</v>
      </c>
      <c r="Q163" s="386"/>
      <c r="R163" s="386"/>
      <c r="S163" s="386"/>
      <c r="T163" s="55"/>
      <c r="U163" s="27" t="str">
        <f>J168</f>
        <v>Diego Abal</v>
      </c>
    </row>
    <row r="164" spans="3:21" ht="18.75" customHeight="1" x14ac:dyDescent="0.3">
      <c r="C164" s="27" t="str">
        <f>J168</f>
        <v>Diego Abal</v>
      </c>
      <c r="D164" s="27">
        <v>21</v>
      </c>
      <c r="E164" s="42"/>
      <c r="F164" s="386" t="str">
        <f ca="1">VLOOKUP(D164,INDIRECT(G141),F$1,FALSE)</f>
        <v>Andrea Pirlo</v>
      </c>
      <c r="G164" s="386"/>
      <c r="H164" s="386"/>
      <c r="I164" s="386"/>
      <c r="J164" s="50"/>
      <c r="K164" s="51"/>
      <c r="L164" s="52"/>
      <c r="M164" s="53"/>
      <c r="N164" s="54"/>
      <c r="O164" s="50"/>
      <c r="P164" s="386" t="str">
        <f ca="1">VLOOKUP(D164,INDIRECT(Q141),F$1,FALSE)</f>
        <v>Hiroki Sakai</v>
      </c>
      <c r="Q164" s="386"/>
      <c r="R164" s="386"/>
      <c r="S164" s="386"/>
      <c r="T164" s="55"/>
      <c r="U164" s="27" t="str">
        <f>J168</f>
        <v>Diego Abal</v>
      </c>
    </row>
    <row r="165" spans="3:21" ht="18.75" customHeight="1" x14ac:dyDescent="0.3">
      <c r="C165" s="27" t="str">
        <f>J168</f>
        <v>Diego Abal</v>
      </c>
      <c r="D165" s="27">
        <v>22</v>
      </c>
      <c r="E165" s="42"/>
      <c r="F165" s="368" t="str">
        <f ca="1">VLOOKUP(D165,INDIRECT(G141),F$1,FALSE)</f>
        <v>Emanuele Giaccherini</v>
      </c>
      <c r="G165" s="369"/>
      <c r="H165" s="369"/>
      <c r="I165" s="370"/>
      <c r="J165" s="50"/>
      <c r="K165" s="51"/>
      <c r="L165" s="52"/>
      <c r="M165" s="53"/>
      <c r="N165" s="54"/>
      <c r="O165" s="50"/>
      <c r="P165" s="368" t="str">
        <f ca="1">VLOOKUP(D165,INDIRECT(Q141),F$1,FALSE)</f>
        <v>Maya Yoshida</v>
      </c>
      <c r="Q165" s="369"/>
      <c r="R165" s="369"/>
      <c r="S165" s="370"/>
      <c r="T165" s="55"/>
      <c r="U165" s="27" t="str">
        <f>J168</f>
        <v>Diego Abal</v>
      </c>
    </row>
    <row r="166" spans="3:21" ht="18.75" customHeight="1" thickBot="1" x14ac:dyDescent="0.35">
      <c r="C166" s="27" t="str">
        <f>J168</f>
        <v>Diego Abal</v>
      </c>
      <c r="D166" s="27">
        <v>23</v>
      </c>
      <c r="E166" s="57"/>
      <c r="F166" s="283" t="str">
        <f ca="1">VLOOKUP(D166,INDIRECT(G141),F$1,FALSE)</f>
        <v>Alessandro Diamanti</v>
      </c>
      <c r="G166" s="283"/>
      <c r="H166" s="283"/>
      <c r="I166" s="283"/>
      <c r="J166" s="58"/>
      <c r="K166" s="59"/>
      <c r="L166" s="60"/>
      <c r="M166" s="61"/>
      <c r="N166" s="57"/>
      <c r="O166" s="58"/>
      <c r="P166" s="283" t="str">
        <f ca="1">VLOOKUP(D166,INDIRECT(Q141),F$1,FALSE)</f>
        <v>Shūichi Gonda</v>
      </c>
      <c r="Q166" s="283"/>
      <c r="R166" s="283"/>
      <c r="S166" s="283"/>
      <c r="T166" s="62"/>
      <c r="U166" s="27" t="str">
        <f>J168</f>
        <v>Diego Abal</v>
      </c>
    </row>
    <row r="167" spans="3:21" ht="18.75" customHeight="1" x14ac:dyDescent="0.3">
      <c r="D167" s="27">
        <v>24</v>
      </c>
      <c r="E167" s="371" t="str">
        <f ca="1">VLOOKUP(D167,INDIRECT(G141),F$1,FALSE)</f>
        <v>Cesare Prandelli</v>
      </c>
      <c r="F167" s="372"/>
      <c r="G167" s="372"/>
      <c r="H167" s="372"/>
      <c r="I167" s="373"/>
      <c r="J167" s="374" t="str">
        <f ca="1">Traducciones!$C$50</f>
        <v>Árbitro</v>
      </c>
      <c r="K167" s="375"/>
      <c r="L167" s="375"/>
      <c r="M167" s="375"/>
      <c r="N167" s="375"/>
      <c r="O167" s="376"/>
      <c r="P167" s="377" t="str">
        <f ca="1">VLOOKUP(D167,INDIRECT(Q141),F$1,FALSE)</f>
        <v>Alberto Zaccheroni</v>
      </c>
      <c r="Q167" s="372"/>
      <c r="R167" s="372"/>
      <c r="S167" s="372"/>
      <c r="T167" s="378"/>
    </row>
    <row r="168" spans="3:21" ht="18.75" customHeight="1" thickBot="1" x14ac:dyDescent="0.35">
      <c r="E168" s="389" t="str">
        <f ca="1">E169&amp;" "&amp;F169</f>
        <v>20/06/2013 00:00</v>
      </c>
      <c r="F168" s="380"/>
      <c r="G168" s="380"/>
      <c r="H168" s="380"/>
      <c r="I168" s="381"/>
      <c r="J168" s="363" t="s">
        <v>513</v>
      </c>
      <c r="K168" s="382"/>
      <c r="L168" s="382"/>
      <c r="M168" s="382"/>
      <c r="N168" s="382"/>
      <c r="O168" s="284"/>
      <c r="P168" s="383" t="str">
        <f>LOOKUP(C142,Calendario!$C$3:$C$18,Calendario!$K$3:$K$18)</f>
        <v>Arena Pernambuco - Recife</v>
      </c>
      <c r="Q168" s="384"/>
      <c r="R168" s="384"/>
      <c r="S168" s="384"/>
      <c r="T168" s="385"/>
    </row>
    <row r="169" spans="3:21" ht="18.75" customHeight="1" thickBot="1" x14ac:dyDescent="0.35">
      <c r="E169" s="28" t="str">
        <f ca="1">LOOKUP(C142,Calendario!$C$3:$C$18,Calendario!$J$3:$J$18)</f>
        <v>20/06/2013</v>
      </c>
      <c r="F169" s="28" t="str">
        <f ca="1">LOOKUP(C142,Calendario!$C$3:$C$18,Calendario!$I$3:$I$18)</f>
        <v>00:00</v>
      </c>
      <c r="G169" s="28" t="str">
        <f ca="1">INDEX(Traducciones!$D$20:$D$27,MATCH(E170,Traducciones!$C$20:$C$27,0))</f>
        <v>España</v>
      </c>
      <c r="H169" s="28"/>
      <c r="I169" s="28"/>
      <c r="J169" s="28"/>
      <c r="K169" s="28"/>
      <c r="L169" s="28"/>
      <c r="M169" s="28"/>
      <c r="N169" s="28"/>
      <c r="O169" s="28"/>
      <c r="P169" s="28"/>
      <c r="Q169" s="28" t="str">
        <f ca="1">INDEX(Traducciones!$D$20:$D$27,MATCH(N170,Traducciones!$C$20:$C$27,0))</f>
        <v>Tahití</v>
      </c>
    </row>
    <row r="170" spans="3:21" ht="18.75" customHeight="1" x14ac:dyDescent="0.3">
      <c r="C170" s="27">
        <v>7</v>
      </c>
      <c r="E170" s="293" t="str">
        <f ca="1">LOOKUP($C170,Calendario!$C$3:$C$18,Calendario!$E$3:$E$18)</f>
        <v>España</v>
      </c>
      <c r="F170" s="294"/>
      <c r="G170" s="294"/>
      <c r="H170" s="294"/>
      <c r="I170" s="294"/>
      <c r="J170" s="294"/>
      <c r="K170" s="387"/>
      <c r="L170" s="390">
        <f>SUM(L172:L194)</f>
        <v>10</v>
      </c>
      <c r="M170" s="392">
        <f>SUM(M172:M194)</f>
        <v>0</v>
      </c>
      <c r="N170" s="293" t="str">
        <f ca="1">LOOKUP($C170,Calendario!$C$3:$C$18,Calendario!$H$3:$H$18)</f>
        <v>Tahití</v>
      </c>
      <c r="O170" s="294"/>
      <c r="P170" s="294"/>
      <c r="Q170" s="294"/>
      <c r="R170" s="294"/>
      <c r="S170" s="294"/>
      <c r="T170" s="387"/>
    </row>
    <row r="171" spans="3:21" ht="18.75" customHeight="1" thickBot="1" x14ac:dyDescent="0.35">
      <c r="E171" s="38" t="s">
        <v>358</v>
      </c>
      <c r="F171" s="283"/>
      <c r="G171" s="283"/>
      <c r="H171" s="283"/>
      <c r="I171" s="283"/>
      <c r="J171" s="39"/>
      <c r="K171" s="40"/>
      <c r="L171" s="391"/>
      <c r="M171" s="393"/>
      <c r="N171" s="38"/>
      <c r="O171" s="41"/>
      <c r="P171" s="388"/>
      <c r="Q171" s="380"/>
      <c r="R171" s="380"/>
      <c r="S171" s="381"/>
      <c r="T171" s="40" t="str">
        <f>E171</f>
        <v>Min.</v>
      </c>
    </row>
    <row r="172" spans="3:21" ht="18.75" customHeight="1" x14ac:dyDescent="0.3">
      <c r="C172" s="27" t="str">
        <f>J196</f>
        <v>Djamel Haimoudi</v>
      </c>
      <c r="D172" s="27">
        <v>1</v>
      </c>
      <c r="E172" s="42"/>
      <c r="F172" s="294" t="str">
        <f ca="1">VLOOKUP(D172,INDIRECT(G169),F$1,FALSE)</f>
        <v>Iker Casillas </v>
      </c>
      <c r="G172" s="294"/>
      <c r="H172" s="294"/>
      <c r="I172" s="294"/>
      <c r="J172" s="43"/>
      <c r="K172" s="44"/>
      <c r="L172" s="45"/>
      <c r="M172" s="46"/>
      <c r="N172" s="47"/>
      <c r="O172" s="48"/>
      <c r="P172" s="294" t="str">
        <f ca="1">VLOOKUP(D172,INDIRECT(Q169),F$1,FALSE)</f>
        <v>Mickaël Roche</v>
      </c>
      <c r="Q172" s="294"/>
      <c r="R172" s="294"/>
      <c r="S172" s="294"/>
      <c r="T172" s="49"/>
      <c r="U172" s="27" t="str">
        <f>J196</f>
        <v>Djamel Haimoudi</v>
      </c>
    </row>
    <row r="173" spans="3:21" ht="18.75" customHeight="1" x14ac:dyDescent="0.3">
      <c r="C173" s="27" t="str">
        <f>J196</f>
        <v>Djamel Haimoudi</v>
      </c>
      <c r="D173" s="27">
        <v>2</v>
      </c>
      <c r="E173" s="42"/>
      <c r="F173" s="386" t="str">
        <f ca="1">VLOOKUP(D173,INDIRECT(G169),F$1,FALSE)</f>
        <v>Raúl Albiol</v>
      </c>
      <c r="G173" s="386"/>
      <c r="H173" s="386"/>
      <c r="I173" s="386"/>
      <c r="J173" s="50"/>
      <c r="K173" s="51"/>
      <c r="L173" s="52"/>
      <c r="M173" s="53"/>
      <c r="N173" s="54"/>
      <c r="O173" s="50"/>
      <c r="P173" s="386" t="str">
        <f ca="1">VLOOKUP(D173,INDIRECT(Q169),F$1,FALSE)</f>
        <v>Alvin Tehau</v>
      </c>
      <c r="Q173" s="386"/>
      <c r="R173" s="386"/>
      <c r="S173" s="386"/>
      <c r="T173" s="55"/>
      <c r="U173" s="27" t="str">
        <f>J196</f>
        <v>Djamel Haimoudi</v>
      </c>
    </row>
    <row r="174" spans="3:21" ht="18.75" customHeight="1" x14ac:dyDescent="0.3">
      <c r="C174" s="27" t="str">
        <f>J196</f>
        <v>Djamel Haimoudi</v>
      </c>
      <c r="D174" s="27">
        <v>3</v>
      </c>
      <c r="E174" s="42"/>
      <c r="F174" s="386" t="str">
        <f ca="1">VLOOKUP(D174,INDIRECT(G169),F$1,FALSE)</f>
        <v>Gerard Piqué</v>
      </c>
      <c r="G174" s="386"/>
      <c r="H174" s="386"/>
      <c r="I174" s="386"/>
      <c r="J174" s="50"/>
      <c r="K174" s="51"/>
      <c r="L174" s="56"/>
      <c r="M174" s="53"/>
      <c r="N174" s="54"/>
      <c r="O174" s="50"/>
      <c r="P174" s="386" t="str">
        <f ca="1">VLOOKUP(D174,INDIRECT(Q169),F$1,FALSE)</f>
        <v>Marama Vahirua</v>
      </c>
      <c r="Q174" s="386"/>
      <c r="R174" s="386"/>
      <c r="S174" s="386"/>
      <c r="T174" s="55"/>
      <c r="U174" s="27" t="str">
        <f>J196</f>
        <v>Djamel Haimoudi</v>
      </c>
    </row>
    <row r="175" spans="3:21" ht="18.75" customHeight="1" x14ac:dyDescent="0.3">
      <c r="C175" s="27" t="str">
        <f>J196</f>
        <v>Djamel Haimoudi</v>
      </c>
      <c r="D175" s="27">
        <v>4</v>
      </c>
      <c r="E175" s="42"/>
      <c r="F175" s="386" t="str">
        <f ca="1">VLOOKUP(D175,INDIRECT(G169),F$1,FALSE)</f>
        <v>Javi Martínez</v>
      </c>
      <c r="G175" s="386"/>
      <c r="H175" s="386"/>
      <c r="I175" s="386"/>
      <c r="J175" s="50"/>
      <c r="K175" s="51"/>
      <c r="L175" s="52"/>
      <c r="M175" s="53"/>
      <c r="N175" s="54"/>
      <c r="O175" s="50"/>
      <c r="P175" s="386" t="str">
        <f ca="1">VLOOKUP(D175,INDIRECT(Q169),F$1,FALSE)</f>
        <v>Teheivarii Ludivion</v>
      </c>
      <c r="Q175" s="386"/>
      <c r="R175" s="386"/>
      <c r="S175" s="386"/>
      <c r="T175" s="55"/>
      <c r="U175" s="27" t="str">
        <f>J196</f>
        <v>Djamel Haimoudi</v>
      </c>
    </row>
    <row r="176" spans="3:21" ht="18.75" customHeight="1" x14ac:dyDescent="0.3">
      <c r="C176" s="27" t="str">
        <f>J196</f>
        <v>Djamel Haimoudi</v>
      </c>
      <c r="D176" s="27">
        <v>5</v>
      </c>
      <c r="E176" s="42"/>
      <c r="F176" s="386" t="str">
        <f ca="1">VLOOKUP(D176,INDIRECT(G169),F$1,FALSE)</f>
        <v>César Azpilicueta</v>
      </c>
      <c r="G176" s="386"/>
      <c r="H176" s="386"/>
      <c r="I176" s="386"/>
      <c r="J176" s="50"/>
      <c r="K176" s="51"/>
      <c r="L176" s="52"/>
      <c r="M176" s="53"/>
      <c r="N176" s="54"/>
      <c r="O176" s="50"/>
      <c r="P176" s="386" t="str">
        <f ca="1">VLOOKUP(D176,INDIRECT(Q169),F$1,FALSE)</f>
        <v>Tamatoa Wagemann</v>
      </c>
      <c r="Q176" s="386"/>
      <c r="R176" s="386"/>
      <c r="S176" s="386"/>
      <c r="T176" s="55"/>
      <c r="U176" s="27" t="str">
        <f>J196</f>
        <v>Djamel Haimoudi</v>
      </c>
    </row>
    <row r="177" spans="3:21" ht="18.75" customHeight="1" x14ac:dyDescent="0.3">
      <c r="C177" s="27" t="str">
        <f>J196</f>
        <v>Djamel Haimoudi</v>
      </c>
      <c r="D177" s="27">
        <v>6</v>
      </c>
      <c r="E177" s="42"/>
      <c r="F177" s="386" t="str">
        <f ca="1">VLOOKUP(D177,INDIRECT(G169),F$1,FALSE)</f>
        <v>Andrés Iniesta</v>
      </c>
      <c r="G177" s="386"/>
      <c r="H177" s="386"/>
      <c r="I177" s="386"/>
      <c r="J177" s="50"/>
      <c r="K177" s="51"/>
      <c r="L177" s="52"/>
      <c r="M177" s="53"/>
      <c r="N177" s="54"/>
      <c r="O177" s="50"/>
      <c r="P177" s="386" t="str">
        <f ca="1">VLOOKUP(D177,INDIRECT(Q169),F$1,FALSE)</f>
        <v>Henri Caroine</v>
      </c>
      <c r="Q177" s="386"/>
      <c r="R177" s="386"/>
      <c r="S177" s="386"/>
      <c r="T177" s="55"/>
      <c r="U177" s="27" t="str">
        <f>J196</f>
        <v>Djamel Haimoudi</v>
      </c>
    </row>
    <row r="178" spans="3:21" ht="18.75" customHeight="1" x14ac:dyDescent="0.3">
      <c r="C178" s="27" t="str">
        <f>J196</f>
        <v>Djamel Haimoudi</v>
      </c>
      <c r="D178" s="27">
        <v>7</v>
      </c>
      <c r="E178" s="42"/>
      <c r="F178" s="386" t="str">
        <f ca="1">VLOOKUP(D178,INDIRECT(G169),F$1,FALSE)</f>
        <v>David Villa</v>
      </c>
      <c r="G178" s="386"/>
      <c r="H178" s="386"/>
      <c r="I178" s="386"/>
      <c r="J178" s="50"/>
      <c r="K178" s="51"/>
      <c r="L178" s="52">
        <v>3</v>
      </c>
      <c r="M178" s="53"/>
      <c r="N178" s="54"/>
      <c r="O178" s="50"/>
      <c r="P178" s="386" t="str">
        <f ca="1">VLOOKUP(D178,INDIRECT(Q169),F$1,FALSE)</f>
        <v>Heimano Bourebare</v>
      </c>
      <c r="Q178" s="386"/>
      <c r="R178" s="386"/>
      <c r="S178" s="386"/>
      <c r="T178" s="55"/>
      <c r="U178" s="27" t="str">
        <f>J196</f>
        <v>Djamel Haimoudi</v>
      </c>
    </row>
    <row r="179" spans="3:21" ht="18.75" customHeight="1" x14ac:dyDescent="0.3">
      <c r="C179" s="27" t="str">
        <f>J196</f>
        <v>Djamel Haimoudi</v>
      </c>
      <c r="D179" s="27">
        <v>8</v>
      </c>
      <c r="E179" s="42"/>
      <c r="F179" s="386" t="str">
        <f ca="1">VLOOKUP(D179,INDIRECT(G169),F$1,FALSE)</f>
        <v>Xavi Hernández</v>
      </c>
      <c r="G179" s="386"/>
      <c r="H179" s="386"/>
      <c r="I179" s="386"/>
      <c r="J179" s="50"/>
      <c r="K179" s="51"/>
      <c r="L179" s="52"/>
      <c r="M179" s="53"/>
      <c r="N179" s="54"/>
      <c r="O179" s="50"/>
      <c r="P179" s="386" t="str">
        <f ca="1">VLOOKUP(D179,INDIRECT(Q169),F$1,FALSE)</f>
        <v>Stephane Faatiarau</v>
      </c>
      <c r="Q179" s="386"/>
      <c r="R179" s="386"/>
      <c r="S179" s="386"/>
      <c r="T179" s="55"/>
      <c r="U179" s="27" t="str">
        <f>J196</f>
        <v>Djamel Haimoudi</v>
      </c>
    </row>
    <row r="180" spans="3:21" ht="18.75" customHeight="1" x14ac:dyDescent="0.3">
      <c r="C180" s="27" t="str">
        <f>J196</f>
        <v>Djamel Haimoudi</v>
      </c>
      <c r="D180" s="27">
        <v>9</v>
      </c>
      <c r="E180" s="42"/>
      <c r="F180" s="386" t="str">
        <f ca="1">VLOOKUP(D180,INDIRECT(G169),F$1,FALSE)</f>
        <v>Fernando Torres</v>
      </c>
      <c r="G180" s="386"/>
      <c r="H180" s="386"/>
      <c r="I180" s="386"/>
      <c r="J180" s="50"/>
      <c r="K180" s="51"/>
      <c r="L180" s="52">
        <v>4</v>
      </c>
      <c r="M180" s="53"/>
      <c r="N180" s="54"/>
      <c r="O180" s="50"/>
      <c r="P180" s="386" t="str">
        <f ca="1">VLOOKUP(D180,INDIRECT(Q169),F$1,FALSE)</f>
        <v>Teaonui Tehau</v>
      </c>
      <c r="Q180" s="386"/>
      <c r="R180" s="386"/>
      <c r="S180" s="386"/>
      <c r="T180" s="55"/>
      <c r="U180" s="27" t="str">
        <f>J196</f>
        <v>Djamel Haimoudi</v>
      </c>
    </row>
    <row r="181" spans="3:21" ht="18.75" customHeight="1" x14ac:dyDescent="0.3">
      <c r="C181" s="27" t="str">
        <f>J196</f>
        <v>Djamel Haimoudi</v>
      </c>
      <c r="D181" s="27">
        <v>10</v>
      </c>
      <c r="E181" s="42"/>
      <c r="F181" s="386" t="str">
        <f ca="1">VLOOKUP(D181,INDIRECT(G169),F$1,FALSE)</f>
        <v>Cesc Fàbregas</v>
      </c>
      <c r="G181" s="386"/>
      <c r="H181" s="386"/>
      <c r="I181" s="386"/>
      <c r="J181" s="50"/>
      <c r="K181" s="51"/>
      <c r="L181" s="52"/>
      <c r="M181" s="53"/>
      <c r="N181" s="54"/>
      <c r="O181" s="50"/>
      <c r="P181" s="386" t="str">
        <f ca="1">VLOOKUP(D181,INDIRECT(Q169),F$1,FALSE)</f>
        <v>Nicolas Vallar</v>
      </c>
      <c r="Q181" s="386"/>
      <c r="R181" s="386"/>
      <c r="S181" s="386"/>
      <c r="T181" s="55"/>
      <c r="U181" s="27" t="str">
        <f>J196</f>
        <v>Djamel Haimoudi</v>
      </c>
    </row>
    <row r="182" spans="3:21" ht="18.75" customHeight="1" x14ac:dyDescent="0.3">
      <c r="C182" s="27" t="str">
        <f>J196</f>
        <v>Djamel Haimoudi</v>
      </c>
      <c r="D182" s="27">
        <v>11</v>
      </c>
      <c r="E182" s="42"/>
      <c r="F182" s="386" t="str">
        <f ca="1">VLOOKUP(D182,INDIRECT(G169),F$1,FALSE)</f>
        <v>Pedro Rodríguez</v>
      </c>
      <c r="G182" s="386"/>
      <c r="H182" s="386"/>
      <c r="I182" s="386"/>
      <c r="J182" s="50"/>
      <c r="K182" s="51"/>
      <c r="L182" s="52"/>
      <c r="M182" s="53"/>
      <c r="N182" s="54"/>
      <c r="O182" s="50"/>
      <c r="P182" s="386" t="str">
        <f ca="1">VLOOKUP(D182,INDIRECT(Q169),F$1,FALSE)</f>
        <v>Stanley Atani</v>
      </c>
      <c r="Q182" s="386"/>
      <c r="R182" s="386"/>
      <c r="S182" s="386"/>
      <c r="T182" s="55"/>
      <c r="U182" s="27" t="str">
        <f>J196</f>
        <v>Djamel Haimoudi</v>
      </c>
    </row>
    <row r="183" spans="3:21" ht="18.75" customHeight="1" x14ac:dyDescent="0.3">
      <c r="C183" s="27" t="str">
        <f>J196</f>
        <v>Djamel Haimoudi</v>
      </c>
      <c r="D183" s="27">
        <v>12</v>
      </c>
      <c r="E183" s="42"/>
      <c r="F183" s="386" t="str">
        <f ca="1">VLOOKUP(D183,INDIRECT(G169),F$1,FALSE)</f>
        <v>Víctor Valdés</v>
      </c>
      <c r="G183" s="386"/>
      <c r="H183" s="386"/>
      <c r="I183" s="386"/>
      <c r="J183" s="50"/>
      <c r="K183" s="51"/>
      <c r="L183" s="52"/>
      <c r="M183" s="53"/>
      <c r="N183" s="54"/>
      <c r="O183" s="50"/>
      <c r="P183" s="386" t="str">
        <f ca="1">VLOOKUP(D183,INDIRECT(Q169),F$1,FALSE)</f>
        <v>Edson Lemaire</v>
      </c>
      <c r="Q183" s="386"/>
      <c r="R183" s="386"/>
      <c r="S183" s="386"/>
      <c r="T183" s="55"/>
      <c r="U183" s="27" t="str">
        <f>J196</f>
        <v>Djamel Haimoudi</v>
      </c>
    </row>
    <row r="184" spans="3:21" ht="18.75" customHeight="1" x14ac:dyDescent="0.3">
      <c r="C184" s="27" t="str">
        <f>J196</f>
        <v>Djamel Haimoudi</v>
      </c>
      <c r="D184" s="27">
        <v>13</v>
      </c>
      <c r="E184" s="42"/>
      <c r="F184" s="386" t="str">
        <f ca="1">VLOOKUP(D184,INDIRECT(G169),F$1,FALSE)</f>
        <v>Juan Mata</v>
      </c>
      <c r="G184" s="386"/>
      <c r="H184" s="386"/>
      <c r="I184" s="386"/>
      <c r="J184" s="50"/>
      <c r="K184" s="51"/>
      <c r="L184" s="52">
        <v>1</v>
      </c>
      <c r="M184" s="53"/>
      <c r="N184" s="54"/>
      <c r="O184" s="50"/>
      <c r="P184" s="386" t="str">
        <f ca="1">VLOOKUP(D184,INDIRECT(Q169),F$1,FALSE)</f>
        <v>Steevy Chong Hue</v>
      </c>
      <c r="Q184" s="386"/>
      <c r="R184" s="386"/>
      <c r="S184" s="386"/>
      <c r="T184" s="55"/>
      <c r="U184" s="27" t="str">
        <f>J196</f>
        <v>Djamel Haimoudi</v>
      </c>
    </row>
    <row r="185" spans="3:21" ht="18.75" customHeight="1" x14ac:dyDescent="0.3">
      <c r="C185" s="27" t="str">
        <f>J196</f>
        <v>Djamel Haimoudi</v>
      </c>
      <c r="D185" s="27">
        <v>14</v>
      </c>
      <c r="E185" s="42"/>
      <c r="F185" s="386" t="str">
        <f ca="1">VLOOKUP(D185,INDIRECT(G169),F$1,FALSE)</f>
        <v>Roberto Soldado</v>
      </c>
      <c r="G185" s="386"/>
      <c r="H185" s="386"/>
      <c r="I185" s="386"/>
      <c r="J185" s="50"/>
      <c r="K185" s="51"/>
      <c r="L185" s="52"/>
      <c r="M185" s="53"/>
      <c r="N185" s="54"/>
      <c r="O185" s="50"/>
      <c r="P185" s="386" t="str">
        <f ca="1">VLOOKUP(D185,INDIRECT(Q169),F$1,FALSE)</f>
        <v>Rainui Aroita</v>
      </c>
      <c r="Q185" s="386"/>
      <c r="R185" s="386"/>
      <c r="S185" s="386"/>
      <c r="T185" s="55"/>
      <c r="U185" s="27" t="str">
        <f>J196</f>
        <v>Djamel Haimoudi</v>
      </c>
    </row>
    <row r="186" spans="3:21" ht="18.75" customHeight="1" x14ac:dyDescent="0.3">
      <c r="C186" s="27" t="str">
        <f>J196</f>
        <v>Djamel Haimoudi</v>
      </c>
      <c r="D186" s="27">
        <v>15</v>
      </c>
      <c r="E186" s="42"/>
      <c r="F186" s="386" t="str">
        <f ca="1">VLOOKUP(D186,INDIRECT(G169),F$1,FALSE)</f>
        <v>Sergio Ramos</v>
      </c>
      <c r="G186" s="386"/>
      <c r="H186" s="386"/>
      <c r="I186" s="386"/>
      <c r="J186" s="50"/>
      <c r="K186" s="51"/>
      <c r="L186" s="52"/>
      <c r="M186" s="53"/>
      <c r="N186" s="54"/>
      <c r="O186" s="50"/>
      <c r="P186" s="386" t="str">
        <f ca="1">VLOOKUP(D186,INDIRECT(Q169),F$1,FALSE)</f>
        <v>Lorenzo Tehau</v>
      </c>
      <c r="Q186" s="386"/>
      <c r="R186" s="386"/>
      <c r="S186" s="386"/>
      <c r="T186" s="55"/>
      <c r="U186" s="27" t="str">
        <f>J196</f>
        <v>Djamel Haimoudi</v>
      </c>
    </row>
    <row r="187" spans="3:21" ht="18.75" customHeight="1" x14ac:dyDescent="0.3">
      <c r="C187" s="27" t="str">
        <f>J196</f>
        <v>Djamel Haimoudi</v>
      </c>
      <c r="D187" s="27">
        <v>16</v>
      </c>
      <c r="E187" s="42"/>
      <c r="F187" s="386" t="str">
        <f ca="1">VLOOKUP(D187,INDIRECT(G169),F$1,FALSE)</f>
        <v>Sergio Busquets</v>
      </c>
      <c r="G187" s="386"/>
      <c r="H187" s="386"/>
      <c r="I187" s="386"/>
      <c r="J187" s="50"/>
      <c r="K187" s="51"/>
      <c r="L187" s="52"/>
      <c r="M187" s="53"/>
      <c r="N187" s="54"/>
      <c r="O187" s="50"/>
      <c r="P187" s="386" t="str">
        <f ca="1">VLOOKUP(D187,INDIRECT(Q169),F$1,FALSE)</f>
        <v>Ricky Aitamai</v>
      </c>
      <c r="Q187" s="386"/>
      <c r="R187" s="386"/>
      <c r="S187" s="386"/>
      <c r="T187" s="55"/>
      <c r="U187" s="27" t="str">
        <f>J196</f>
        <v>Djamel Haimoudi</v>
      </c>
    </row>
    <row r="188" spans="3:21" ht="18.75" customHeight="1" x14ac:dyDescent="0.3">
      <c r="C188" s="27" t="str">
        <f>J196</f>
        <v>Djamel Haimoudi</v>
      </c>
      <c r="D188" s="27">
        <v>17</v>
      </c>
      <c r="E188" s="42"/>
      <c r="F188" s="386" t="str">
        <f ca="1">VLOOKUP(D188,INDIRECT(G169),F$1,FALSE)</f>
        <v>Álvaro Arbeloa</v>
      </c>
      <c r="G188" s="386"/>
      <c r="H188" s="386"/>
      <c r="I188" s="386"/>
      <c r="J188" s="50"/>
      <c r="K188" s="51"/>
      <c r="L188" s="52"/>
      <c r="M188" s="53"/>
      <c r="N188" s="54"/>
      <c r="O188" s="50"/>
      <c r="P188" s="386" t="str">
        <f ca="1">VLOOKUP(D188,INDIRECT(Q169),F$1,FALSE)</f>
        <v>Jonathan Tehau</v>
      </c>
      <c r="Q188" s="386"/>
      <c r="R188" s="386"/>
      <c r="S188" s="386"/>
      <c r="T188" s="55"/>
      <c r="U188" s="27" t="str">
        <f>J196</f>
        <v>Djamel Haimoudi</v>
      </c>
    </row>
    <row r="189" spans="3:21" ht="18.75" customHeight="1" x14ac:dyDescent="0.3">
      <c r="C189" s="27" t="str">
        <f>J196</f>
        <v>Djamel Haimoudi</v>
      </c>
      <c r="D189" s="27">
        <v>18</v>
      </c>
      <c r="E189" s="42"/>
      <c r="F189" s="386" t="str">
        <f ca="1">VLOOKUP(D189,INDIRECT(G169),F$1,FALSE)</f>
        <v>Jordi Alba</v>
      </c>
      <c r="G189" s="386"/>
      <c r="H189" s="386"/>
      <c r="I189" s="386"/>
      <c r="J189" s="50"/>
      <c r="K189" s="51"/>
      <c r="L189" s="52"/>
      <c r="M189" s="53"/>
      <c r="N189" s="54"/>
      <c r="O189" s="50"/>
      <c r="P189" s="386" t="str">
        <f ca="1">VLOOKUP(D189,INDIRECT(Q169),F$1,FALSE)</f>
        <v>Yohann Tihoni</v>
      </c>
      <c r="Q189" s="386"/>
      <c r="R189" s="386"/>
      <c r="S189" s="386"/>
      <c r="T189" s="55"/>
      <c r="U189" s="27" t="str">
        <f>J196</f>
        <v>Djamel Haimoudi</v>
      </c>
    </row>
    <row r="190" spans="3:21" ht="18.75" customHeight="1" x14ac:dyDescent="0.3">
      <c r="C190" s="27" t="str">
        <f>J196</f>
        <v>Djamel Haimoudi</v>
      </c>
      <c r="D190" s="27">
        <v>19</v>
      </c>
      <c r="E190" s="42"/>
      <c r="F190" s="386" t="str">
        <f ca="1">VLOOKUP(D190,INDIRECT(G169),F$1,FALSE)</f>
        <v>Nacho Monreal</v>
      </c>
      <c r="G190" s="386"/>
      <c r="H190" s="386"/>
      <c r="I190" s="386"/>
      <c r="J190" s="50"/>
      <c r="K190" s="51"/>
      <c r="L190" s="52"/>
      <c r="M190" s="53"/>
      <c r="N190" s="54"/>
      <c r="O190" s="50"/>
      <c r="P190" s="386" t="str">
        <f ca="1">VLOOKUP(D190,INDIRECT(Q169),F$1,FALSE)</f>
        <v>Vincent Simon</v>
      </c>
      <c r="Q190" s="386"/>
      <c r="R190" s="386"/>
      <c r="S190" s="386"/>
      <c r="T190" s="55"/>
      <c r="U190" s="27" t="str">
        <f>J196</f>
        <v>Djamel Haimoudi</v>
      </c>
    </row>
    <row r="191" spans="3:21" ht="18.75" customHeight="1" x14ac:dyDescent="0.3">
      <c r="C191" s="27" t="str">
        <f>J196</f>
        <v>Djamel Haimoudi</v>
      </c>
      <c r="D191" s="27">
        <v>20</v>
      </c>
      <c r="E191" s="42"/>
      <c r="F191" s="386" t="str">
        <f ca="1">VLOOKUP(D191,INDIRECT(G169),F$1,FALSE)</f>
        <v>Santi Cazorla</v>
      </c>
      <c r="G191" s="386"/>
      <c r="H191" s="386"/>
      <c r="I191" s="386"/>
      <c r="J191" s="50">
        <v>1</v>
      </c>
      <c r="K191" s="51"/>
      <c r="L191" s="52"/>
      <c r="M191" s="53"/>
      <c r="N191" s="54"/>
      <c r="O191" s="50"/>
      <c r="P191" s="386" t="str">
        <f ca="1">VLOOKUP(D191,INDIRECT(Q169),F$1,FALSE)</f>
        <v>Yannick Vero</v>
      </c>
      <c r="Q191" s="386"/>
      <c r="R191" s="386"/>
      <c r="S191" s="386"/>
      <c r="T191" s="55"/>
      <c r="U191" s="27" t="str">
        <f>J196</f>
        <v>Djamel Haimoudi</v>
      </c>
    </row>
    <row r="192" spans="3:21" ht="18.75" customHeight="1" x14ac:dyDescent="0.3">
      <c r="C192" s="27" t="str">
        <f>J196</f>
        <v>Djamel Haimoudi</v>
      </c>
      <c r="D192" s="27">
        <v>21</v>
      </c>
      <c r="E192" s="42"/>
      <c r="F192" s="386" t="str">
        <f ca="1">VLOOKUP(D192,INDIRECT(G169),F$1,FALSE)</f>
        <v>David Silva</v>
      </c>
      <c r="G192" s="386"/>
      <c r="H192" s="386"/>
      <c r="I192" s="386"/>
      <c r="J192" s="50"/>
      <c r="K192" s="51"/>
      <c r="L192" s="52">
        <v>2</v>
      </c>
      <c r="M192" s="53"/>
      <c r="N192" s="54"/>
      <c r="O192" s="50"/>
      <c r="P192" s="386" t="str">
        <f ca="1">VLOOKUP(D192,INDIRECT(Q169),F$1,FALSE)</f>
        <v>Samuel Hnanyine</v>
      </c>
      <c r="Q192" s="386"/>
      <c r="R192" s="386"/>
      <c r="S192" s="386"/>
      <c r="T192" s="55"/>
      <c r="U192" s="27" t="str">
        <f>J196</f>
        <v>Djamel Haimoudi</v>
      </c>
    </row>
    <row r="193" spans="3:21" ht="18.75" customHeight="1" x14ac:dyDescent="0.3">
      <c r="C193" s="27" t="str">
        <f>J196</f>
        <v>Djamel Haimoudi</v>
      </c>
      <c r="D193" s="27">
        <v>22</v>
      </c>
      <c r="E193" s="42"/>
      <c r="F193" s="368" t="str">
        <f ca="1">VLOOKUP(D193,INDIRECT(G169),F$1,FALSE)</f>
        <v>Jesús Navas</v>
      </c>
      <c r="G193" s="369"/>
      <c r="H193" s="369"/>
      <c r="I193" s="370"/>
      <c r="J193" s="50"/>
      <c r="K193" s="51"/>
      <c r="L193" s="52"/>
      <c r="M193" s="53"/>
      <c r="N193" s="54"/>
      <c r="O193" s="50"/>
      <c r="P193" s="368" t="str">
        <f ca="1">VLOOKUP(D193,INDIRECT(Q169),F$1,FALSE)</f>
        <v>Gilbert Meriel</v>
      </c>
      <c r="Q193" s="369"/>
      <c r="R193" s="369"/>
      <c r="S193" s="370"/>
      <c r="T193" s="55"/>
      <c r="U193" s="27" t="str">
        <f>J196</f>
        <v>Djamel Haimoudi</v>
      </c>
    </row>
    <row r="194" spans="3:21" ht="18.75" customHeight="1" thickBot="1" x14ac:dyDescent="0.35">
      <c r="C194" s="27" t="str">
        <f>J196</f>
        <v>Djamel Haimoudi</v>
      </c>
      <c r="D194" s="27">
        <v>23</v>
      </c>
      <c r="E194" s="57"/>
      <c r="F194" s="283" t="str">
        <f ca="1">VLOOKUP(D194,INDIRECT(G169),F$1,FALSE)</f>
        <v>Pepe Reina</v>
      </c>
      <c r="G194" s="283"/>
      <c r="H194" s="283"/>
      <c r="I194" s="283"/>
      <c r="J194" s="58"/>
      <c r="K194" s="59"/>
      <c r="L194" s="60"/>
      <c r="M194" s="61"/>
      <c r="N194" s="57"/>
      <c r="O194" s="58"/>
      <c r="P194" s="283" t="str">
        <f ca="1">VLOOKUP(D194,INDIRECT(Q169),F$1,FALSE)</f>
        <v>Xavier Samin</v>
      </c>
      <c r="Q194" s="283"/>
      <c r="R194" s="283"/>
      <c r="S194" s="283"/>
      <c r="T194" s="62"/>
      <c r="U194" s="27" t="str">
        <f>J196</f>
        <v>Djamel Haimoudi</v>
      </c>
    </row>
    <row r="195" spans="3:21" ht="18.75" customHeight="1" x14ac:dyDescent="0.3">
      <c r="D195" s="27">
        <v>24</v>
      </c>
      <c r="E195" s="371" t="str">
        <f ca="1">VLOOKUP(D195,INDIRECT(G169),F$1,FALSE)</f>
        <v>Vicente del Bosque</v>
      </c>
      <c r="F195" s="372"/>
      <c r="G195" s="372"/>
      <c r="H195" s="372"/>
      <c r="I195" s="373"/>
      <c r="J195" s="374" t="str">
        <f ca="1">Traducciones!$C$50</f>
        <v>Árbitro</v>
      </c>
      <c r="K195" s="375"/>
      <c r="L195" s="375"/>
      <c r="M195" s="375"/>
      <c r="N195" s="375"/>
      <c r="O195" s="376"/>
      <c r="P195" s="377" t="str">
        <f ca="1">VLOOKUP(D195,INDIRECT(Q169),F$1,FALSE)</f>
        <v>Eddy Etaeta</v>
      </c>
      <c r="Q195" s="372"/>
      <c r="R195" s="372"/>
      <c r="S195" s="372"/>
      <c r="T195" s="378"/>
    </row>
    <row r="196" spans="3:21" ht="18.75" customHeight="1" thickBot="1" x14ac:dyDescent="0.35">
      <c r="E196" s="389" t="str">
        <f ca="1">E197&amp;" "&amp;F197</f>
        <v>20/06/2013 21:00</v>
      </c>
      <c r="F196" s="380"/>
      <c r="G196" s="380"/>
      <c r="H196" s="380"/>
      <c r="I196" s="381"/>
      <c r="J196" s="363" t="s">
        <v>511</v>
      </c>
      <c r="K196" s="382"/>
      <c r="L196" s="382"/>
      <c r="M196" s="382"/>
      <c r="N196" s="382"/>
      <c r="O196" s="284"/>
      <c r="P196" s="383" t="str">
        <f>LOOKUP(C170,Calendario!$C$3:$C$18,Calendario!$K$3:$K$18)</f>
        <v>Estadio Maracaná - Río de Janeiro</v>
      </c>
      <c r="Q196" s="384"/>
      <c r="R196" s="384"/>
      <c r="S196" s="384"/>
      <c r="T196" s="385"/>
    </row>
    <row r="197" spans="3:21" ht="18.75" customHeight="1" thickBot="1" x14ac:dyDescent="0.35">
      <c r="E197" s="28" t="str">
        <f ca="1">LOOKUP(C170,Calendario!$C$3:$C$18,Calendario!$J$3:$J$18)</f>
        <v>20/06/2013</v>
      </c>
      <c r="F197" s="28" t="str">
        <f ca="1">LOOKUP(C170,Calendario!$C$3:$C$18,Calendario!$I$3:$I$18)</f>
        <v>21:00</v>
      </c>
      <c r="G197" s="28" t="str">
        <f ca="1">INDEX(Traducciones!$D$20:$D$27,MATCH(E198,Traducciones!$C$20:$C$27,0))</f>
        <v>Nigeria</v>
      </c>
      <c r="H197" s="28"/>
      <c r="I197" s="28"/>
      <c r="J197" s="28"/>
      <c r="K197" s="28"/>
      <c r="L197" s="28"/>
      <c r="M197" s="28"/>
      <c r="N197" s="28"/>
      <c r="O197" s="28"/>
      <c r="P197" s="28"/>
      <c r="Q197" s="28" t="str">
        <f ca="1">INDEX(Traducciones!$D$20:$D$27,MATCH(N198,Traducciones!$C$20:$C$27,0))</f>
        <v>Uruguay</v>
      </c>
    </row>
    <row r="198" spans="3:21" ht="18.75" customHeight="1" x14ac:dyDescent="0.3">
      <c r="C198" s="27">
        <v>8</v>
      </c>
      <c r="E198" s="293" t="str">
        <f ca="1">LOOKUP($C198,Calendario!$C$3:$C$18,Calendario!$E$3:$E$18)</f>
        <v>Nigeria</v>
      </c>
      <c r="F198" s="294"/>
      <c r="G198" s="294"/>
      <c r="H198" s="294"/>
      <c r="I198" s="294"/>
      <c r="J198" s="294"/>
      <c r="K198" s="387"/>
      <c r="L198" s="390">
        <f>SUM(L200:L222)</f>
        <v>1</v>
      </c>
      <c r="M198" s="392">
        <f>SUM(M200:M222)</f>
        <v>2</v>
      </c>
      <c r="N198" s="293" t="str">
        <f ca="1">LOOKUP($C198,Calendario!$C$3:$C$18,Calendario!$H$3:$H$18)</f>
        <v>Uruguay</v>
      </c>
      <c r="O198" s="294"/>
      <c r="P198" s="294"/>
      <c r="Q198" s="294"/>
      <c r="R198" s="294"/>
      <c r="S198" s="294"/>
      <c r="T198" s="387"/>
    </row>
    <row r="199" spans="3:21" ht="18.75" customHeight="1" thickBot="1" x14ac:dyDescent="0.35">
      <c r="E199" s="38" t="s">
        <v>358</v>
      </c>
      <c r="F199" s="283"/>
      <c r="G199" s="283"/>
      <c r="H199" s="283"/>
      <c r="I199" s="283"/>
      <c r="J199" s="39"/>
      <c r="K199" s="40"/>
      <c r="L199" s="391"/>
      <c r="M199" s="393"/>
      <c r="N199" s="38"/>
      <c r="O199" s="41"/>
      <c r="P199" s="388"/>
      <c r="Q199" s="380"/>
      <c r="R199" s="380"/>
      <c r="S199" s="381"/>
      <c r="T199" s="40" t="str">
        <f>E199</f>
        <v>Min.</v>
      </c>
    </row>
    <row r="200" spans="3:21" ht="18.75" customHeight="1" x14ac:dyDescent="0.3">
      <c r="C200" s="27" t="str">
        <f>J224</f>
        <v>Björn Kuipers</v>
      </c>
      <c r="D200" s="27">
        <v>1</v>
      </c>
      <c r="E200" s="42"/>
      <c r="F200" s="294" t="str">
        <f ca="1">VLOOKUP(D200,INDIRECT(G197),F$1,FALSE)</f>
        <v>Vincent Enyeama</v>
      </c>
      <c r="G200" s="294"/>
      <c r="H200" s="294"/>
      <c r="I200" s="294"/>
      <c r="J200" s="43"/>
      <c r="K200" s="44"/>
      <c r="L200" s="45"/>
      <c r="M200" s="46"/>
      <c r="N200" s="47"/>
      <c r="O200" s="48"/>
      <c r="P200" s="294" t="str">
        <f ca="1">VLOOKUP(D200,INDIRECT(Q197),F$1,FALSE)</f>
        <v>Fernando Muslera</v>
      </c>
      <c r="Q200" s="294"/>
      <c r="R200" s="294"/>
      <c r="S200" s="294"/>
      <c r="T200" s="49"/>
      <c r="U200" s="27" t="str">
        <f>J224</f>
        <v>Björn Kuipers</v>
      </c>
    </row>
    <row r="201" spans="3:21" ht="18.75" customHeight="1" x14ac:dyDescent="0.3">
      <c r="C201" s="27" t="str">
        <f>J224</f>
        <v>Björn Kuipers</v>
      </c>
      <c r="D201" s="27">
        <v>2</v>
      </c>
      <c r="E201" s="42"/>
      <c r="F201" s="386" t="str">
        <f ca="1">VLOOKUP(D201,INDIRECT(G197),F$1,FALSE)</f>
        <v>Godfrey Oboabona</v>
      </c>
      <c r="G201" s="386"/>
      <c r="H201" s="386"/>
      <c r="I201" s="386"/>
      <c r="J201" s="50"/>
      <c r="K201" s="51"/>
      <c r="L201" s="52"/>
      <c r="M201" s="53">
        <v>1</v>
      </c>
      <c r="N201" s="54"/>
      <c r="O201" s="50"/>
      <c r="P201" s="386" t="str">
        <f ca="1">VLOOKUP(D201,INDIRECT(Q197),F$1,FALSE)</f>
        <v>Diego Lugano</v>
      </c>
      <c r="Q201" s="386"/>
      <c r="R201" s="386"/>
      <c r="S201" s="386"/>
      <c r="T201" s="55"/>
      <c r="U201" s="27" t="str">
        <f>J224</f>
        <v>Björn Kuipers</v>
      </c>
    </row>
    <row r="202" spans="3:21" ht="18.75" customHeight="1" x14ac:dyDescent="0.3">
      <c r="C202" s="27" t="str">
        <f>J224</f>
        <v>Björn Kuipers</v>
      </c>
      <c r="D202" s="27">
        <v>3</v>
      </c>
      <c r="E202" s="42"/>
      <c r="F202" s="386" t="str">
        <f ca="1">VLOOKUP(D202,INDIRECT(G197),F$1,FALSE)</f>
        <v>Uwa Elderson Echiéjilé</v>
      </c>
      <c r="G202" s="386"/>
      <c r="H202" s="386"/>
      <c r="I202" s="386"/>
      <c r="J202" s="50"/>
      <c r="K202" s="51"/>
      <c r="L202" s="56"/>
      <c r="M202" s="53"/>
      <c r="N202" s="54"/>
      <c r="O202" s="50"/>
      <c r="P202" s="386" t="str">
        <f ca="1">VLOOKUP(D202,INDIRECT(Q197),F$1,FALSE)</f>
        <v>Diego Godín</v>
      </c>
      <c r="Q202" s="386"/>
      <c r="R202" s="386"/>
      <c r="S202" s="386"/>
      <c r="T202" s="55"/>
      <c r="U202" s="27" t="str">
        <f>J224</f>
        <v>Björn Kuipers</v>
      </c>
    </row>
    <row r="203" spans="3:21" ht="18.75" customHeight="1" x14ac:dyDescent="0.3">
      <c r="C203" s="27" t="str">
        <f>J224</f>
        <v>Björn Kuipers</v>
      </c>
      <c r="D203" s="27">
        <v>4</v>
      </c>
      <c r="E203" s="42"/>
      <c r="F203" s="386" t="str">
        <f ca="1">VLOOKUP(D203,INDIRECT(G197),F$1,FALSE)</f>
        <v>John Ugochukwu</v>
      </c>
      <c r="G203" s="386"/>
      <c r="H203" s="386"/>
      <c r="I203" s="386"/>
      <c r="J203" s="50"/>
      <c r="K203" s="51"/>
      <c r="L203" s="52"/>
      <c r="M203" s="53"/>
      <c r="N203" s="54"/>
      <c r="O203" s="50"/>
      <c r="P203" s="386" t="str">
        <f ca="1">VLOOKUP(D203,INDIRECT(Q197),F$1,FALSE)</f>
        <v>Sebastián Coates</v>
      </c>
      <c r="Q203" s="386"/>
      <c r="R203" s="386"/>
      <c r="S203" s="386"/>
      <c r="T203" s="55"/>
      <c r="U203" s="27" t="str">
        <f>J224</f>
        <v>Björn Kuipers</v>
      </c>
    </row>
    <row r="204" spans="3:21" ht="18.75" customHeight="1" x14ac:dyDescent="0.3">
      <c r="C204" s="27" t="str">
        <f>J224</f>
        <v>Björn Kuipers</v>
      </c>
      <c r="D204" s="27">
        <v>5</v>
      </c>
      <c r="E204" s="42"/>
      <c r="F204" s="386" t="str">
        <f ca="1">VLOOKUP(D204,INDIRECT(G197),F$1,FALSE)</f>
        <v>Efe Ambrose</v>
      </c>
      <c r="G204" s="386"/>
      <c r="H204" s="386"/>
      <c r="I204" s="386"/>
      <c r="J204" s="50"/>
      <c r="K204" s="51"/>
      <c r="L204" s="52"/>
      <c r="M204" s="53"/>
      <c r="N204" s="54"/>
      <c r="O204" s="50"/>
      <c r="P204" s="386" t="str">
        <f ca="1">VLOOKUP(D204,INDIRECT(Q197),F$1,FALSE)</f>
        <v>Walter Gargano</v>
      </c>
      <c r="Q204" s="386"/>
      <c r="R204" s="386"/>
      <c r="S204" s="386"/>
      <c r="T204" s="55"/>
      <c r="U204" s="27" t="str">
        <f>J224</f>
        <v>Björn Kuipers</v>
      </c>
    </row>
    <row r="205" spans="3:21" ht="18.75" customHeight="1" x14ac:dyDescent="0.3">
      <c r="C205" s="27" t="str">
        <f>J224</f>
        <v>Björn Kuipers</v>
      </c>
      <c r="D205" s="27">
        <v>6</v>
      </c>
      <c r="E205" s="42"/>
      <c r="F205" s="386" t="str">
        <f ca="1">VLOOKUP(D205,INDIRECT(G197),F$1,FALSE)</f>
        <v>Azubuike Egwuekwe</v>
      </c>
      <c r="G205" s="386"/>
      <c r="H205" s="386"/>
      <c r="I205" s="386"/>
      <c r="J205" s="50"/>
      <c r="K205" s="51"/>
      <c r="L205" s="52"/>
      <c r="M205" s="53"/>
      <c r="N205" s="54"/>
      <c r="O205" s="50"/>
      <c r="P205" s="386" t="str">
        <f ca="1">VLOOKUP(D205,INDIRECT(Q197),F$1,FALSE)</f>
        <v>Álvaro Pereira</v>
      </c>
      <c r="Q205" s="386"/>
      <c r="R205" s="386"/>
      <c r="S205" s="386"/>
      <c r="T205" s="55"/>
      <c r="U205" s="27" t="str">
        <f>J224</f>
        <v>Björn Kuipers</v>
      </c>
    </row>
    <row r="206" spans="3:21" ht="18.75" customHeight="1" x14ac:dyDescent="0.3">
      <c r="C206" s="27" t="str">
        <f>J224</f>
        <v>Björn Kuipers</v>
      </c>
      <c r="D206" s="27">
        <v>7</v>
      </c>
      <c r="E206" s="42"/>
      <c r="F206" s="386" t="str">
        <f ca="1">VLOOKUP(D206,INDIRECT(G197),F$1,FALSE)</f>
        <v>Ahmed Musa</v>
      </c>
      <c r="G206" s="386"/>
      <c r="H206" s="386"/>
      <c r="I206" s="386"/>
      <c r="J206" s="50"/>
      <c r="K206" s="51"/>
      <c r="L206" s="52"/>
      <c r="M206" s="53"/>
      <c r="N206" s="54"/>
      <c r="O206" s="50"/>
      <c r="P206" s="386" t="str">
        <f ca="1">VLOOKUP(D206,INDIRECT(Q197),F$1,FALSE)</f>
        <v>Cristian Rodríguez</v>
      </c>
      <c r="Q206" s="386"/>
      <c r="R206" s="386"/>
      <c r="S206" s="386"/>
      <c r="T206" s="55"/>
      <c r="U206" s="27" t="str">
        <f>J224</f>
        <v>Björn Kuipers</v>
      </c>
    </row>
    <row r="207" spans="3:21" ht="18.75" customHeight="1" x14ac:dyDescent="0.3">
      <c r="C207" s="27" t="str">
        <f>J224</f>
        <v>Björn Kuipers</v>
      </c>
      <c r="D207" s="27">
        <v>8</v>
      </c>
      <c r="E207" s="42"/>
      <c r="F207" s="386" t="str">
        <f ca="1">VLOOKUP(D207,INDIRECT(G197),F$1,FALSE)</f>
        <v>Brown Ideye</v>
      </c>
      <c r="G207" s="386"/>
      <c r="H207" s="386"/>
      <c r="I207" s="386"/>
      <c r="J207" s="50"/>
      <c r="K207" s="51"/>
      <c r="L207" s="52"/>
      <c r="M207" s="53"/>
      <c r="N207" s="54"/>
      <c r="O207" s="50"/>
      <c r="P207" s="386" t="str">
        <f ca="1">VLOOKUP(D207,INDIRECT(Q197),F$1,FALSE)</f>
        <v>Sebastián Eguren</v>
      </c>
      <c r="Q207" s="386"/>
      <c r="R207" s="386"/>
      <c r="S207" s="386"/>
      <c r="T207" s="55"/>
      <c r="U207" s="27" t="str">
        <f>J224</f>
        <v>Björn Kuipers</v>
      </c>
    </row>
    <row r="208" spans="3:21" ht="18.75" customHeight="1" x14ac:dyDescent="0.3">
      <c r="C208" s="27" t="str">
        <f>J224</f>
        <v>Björn Kuipers</v>
      </c>
      <c r="D208" s="27">
        <v>9</v>
      </c>
      <c r="E208" s="42"/>
      <c r="F208" s="386" t="str">
        <f ca="1">VLOOKUP(D208,INDIRECT(G197),F$1,FALSE)</f>
        <v>Joseph Akpala</v>
      </c>
      <c r="G208" s="386"/>
      <c r="H208" s="386"/>
      <c r="I208" s="386"/>
      <c r="J208" s="50">
        <v>1</v>
      </c>
      <c r="K208" s="51"/>
      <c r="L208" s="52"/>
      <c r="M208" s="53"/>
      <c r="N208" s="54"/>
      <c r="O208" s="50"/>
      <c r="P208" s="386" t="str">
        <f ca="1">VLOOKUP(D208,INDIRECT(Q197),F$1,FALSE)</f>
        <v>Luis Suárez</v>
      </c>
      <c r="Q208" s="386"/>
      <c r="R208" s="386"/>
      <c r="S208" s="386"/>
      <c r="T208" s="55"/>
      <c r="U208" s="27" t="str">
        <f>J224</f>
        <v>Björn Kuipers</v>
      </c>
    </row>
    <row r="209" spans="3:21" ht="18.75" customHeight="1" x14ac:dyDescent="0.3">
      <c r="C209" s="27" t="str">
        <f>J224</f>
        <v>Björn Kuipers</v>
      </c>
      <c r="D209" s="27">
        <v>10</v>
      </c>
      <c r="E209" s="42"/>
      <c r="F209" s="386" t="str">
        <f ca="1">VLOOKUP(D209,INDIRECT(G197),F$1,FALSE)</f>
        <v>Mikel John Obi</v>
      </c>
      <c r="G209" s="386"/>
      <c r="H209" s="386"/>
      <c r="I209" s="386"/>
      <c r="J209" s="50"/>
      <c r="K209" s="51"/>
      <c r="L209" s="52">
        <v>1</v>
      </c>
      <c r="M209" s="53">
        <v>1</v>
      </c>
      <c r="N209" s="54"/>
      <c r="O209" s="50"/>
      <c r="P209" s="386" t="str">
        <f ca="1">VLOOKUP(D209,INDIRECT(Q197),F$1,FALSE)</f>
        <v>Diego Forlán</v>
      </c>
      <c r="Q209" s="386"/>
      <c r="R209" s="386"/>
      <c r="S209" s="386"/>
      <c r="T209" s="55"/>
      <c r="U209" s="27" t="str">
        <f>J224</f>
        <v>Björn Kuipers</v>
      </c>
    </row>
    <row r="210" spans="3:21" ht="18.75" customHeight="1" x14ac:dyDescent="0.3">
      <c r="C210" s="27" t="str">
        <f>J224</f>
        <v>Björn Kuipers</v>
      </c>
      <c r="D210" s="27">
        <v>11</v>
      </c>
      <c r="E210" s="42"/>
      <c r="F210" s="386" t="str">
        <f ca="1">VLOOKUP(D210,INDIRECT(G197),F$1,FALSE)</f>
        <v>Mohammed Gambo</v>
      </c>
      <c r="G210" s="386"/>
      <c r="H210" s="386"/>
      <c r="I210" s="386"/>
      <c r="J210" s="50"/>
      <c r="K210" s="51"/>
      <c r="L210" s="52"/>
      <c r="M210" s="53"/>
      <c r="N210" s="54"/>
      <c r="O210" s="50"/>
      <c r="P210" s="386" t="str">
        <f ca="1">VLOOKUP(D210,INDIRECT(Q197),F$1,FALSE)</f>
        <v>Abel Hernández</v>
      </c>
      <c r="Q210" s="386"/>
      <c r="R210" s="386"/>
      <c r="S210" s="386"/>
      <c r="T210" s="55"/>
      <c r="U210" s="27" t="str">
        <f>J224</f>
        <v>Björn Kuipers</v>
      </c>
    </row>
    <row r="211" spans="3:21" ht="18.75" customHeight="1" x14ac:dyDescent="0.3">
      <c r="C211" s="27" t="str">
        <f>J224</f>
        <v>Björn Kuipers</v>
      </c>
      <c r="D211" s="27">
        <v>12</v>
      </c>
      <c r="E211" s="42"/>
      <c r="F211" s="386" t="str">
        <f ca="1">VLOOKUP(D211,INDIRECT(G197),F$1,FALSE)</f>
        <v>Solomon Kwambe</v>
      </c>
      <c r="G211" s="386"/>
      <c r="H211" s="386"/>
      <c r="I211" s="386"/>
      <c r="J211" s="50"/>
      <c r="K211" s="51"/>
      <c r="L211" s="52"/>
      <c r="M211" s="53"/>
      <c r="N211" s="54"/>
      <c r="O211" s="50"/>
      <c r="P211" s="386" t="str">
        <f ca="1">VLOOKUP(D211,INDIRECT(Q197),F$1,FALSE)</f>
        <v>Juan Castillo</v>
      </c>
      <c r="Q211" s="386"/>
      <c r="R211" s="386"/>
      <c r="S211" s="386"/>
      <c r="T211" s="55"/>
      <c r="U211" s="27" t="str">
        <f>J224</f>
        <v>Björn Kuipers</v>
      </c>
    </row>
    <row r="212" spans="3:21" ht="18.75" customHeight="1" x14ac:dyDescent="0.3">
      <c r="C212" s="27" t="str">
        <f>J224</f>
        <v>Björn Kuipers</v>
      </c>
      <c r="D212" s="27">
        <v>13</v>
      </c>
      <c r="E212" s="42"/>
      <c r="F212" s="386" t="str">
        <f ca="1">VLOOKUP(D212,INDIRECT(G197),F$1,FALSE)</f>
        <v>Fegor Ogude</v>
      </c>
      <c r="G212" s="386"/>
      <c r="H212" s="386"/>
      <c r="I212" s="386"/>
      <c r="J212" s="50"/>
      <c r="K212" s="51"/>
      <c r="L212" s="52"/>
      <c r="M212" s="53"/>
      <c r="N212" s="54"/>
      <c r="O212" s="50"/>
      <c r="P212" s="386" t="str">
        <f ca="1">VLOOKUP(D212,INDIRECT(Q197),F$1,FALSE)</f>
        <v>Matías Aguirregaray</v>
      </c>
      <c r="Q212" s="386"/>
      <c r="R212" s="386"/>
      <c r="S212" s="386"/>
      <c r="T212" s="55"/>
      <c r="U212" s="27" t="str">
        <f>J224</f>
        <v>Björn Kuipers</v>
      </c>
    </row>
    <row r="213" spans="3:21" ht="18.75" customHeight="1" x14ac:dyDescent="0.3">
      <c r="C213" s="27" t="str">
        <f>J224</f>
        <v>Björn Kuipers</v>
      </c>
      <c r="D213" s="27">
        <v>14</v>
      </c>
      <c r="E213" s="42"/>
      <c r="F213" s="386" t="str">
        <f ca="1">VLOOKUP(D213,INDIRECT(G197),F$1,FALSE)</f>
        <v>Anthony Ujah</v>
      </c>
      <c r="G213" s="386"/>
      <c r="H213" s="386"/>
      <c r="I213" s="386"/>
      <c r="J213" s="50"/>
      <c r="K213" s="51"/>
      <c r="L213" s="52"/>
      <c r="M213" s="53"/>
      <c r="N213" s="54"/>
      <c r="O213" s="50"/>
      <c r="P213" s="386" t="str">
        <f ca="1">VLOOKUP(D213,INDIRECT(Q197),F$1,FALSE)</f>
        <v>Nicolás Lodeiro</v>
      </c>
      <c r="Q213" s="386"/>
      <c r="R213" s="386"/>
      <c r="S213" s="386"/>
      <c r="T213" s="55"/>
      <c r="U213" s="27" t="str">
        <f>J224</f>
        <v>Björn Kuipers</v>
      </c>
    </row>
    <row r="214" spans="3:21" ht="18.75" customHeight="1" x14ac:dyDescent="0.3">
      <c r="C214" s="27" t="str">
        <f>J224</f>
        <v>Björn Kuipers</v>
      </c>
      <c r="D214" s="27">
        <v>15</v>
      </c>
      <c r="E214" s="42"/>
      <c r="F214" s="386" t="str">
        <f ca="1">VLOOKUP(D214,INDIRECT(G197),F$1,FALSE)</f>
        <v>Michel Babatunde</v>
      </c>
      <c r="G214" s="386"/>
      <c r="H214" s="386"/>
      <c r="I214" s="386"/>
      <c r="J214" s="50">
        <v>1</v>
      </c>
      <c r="K214" s="51"/>
      <c r="L214" s="52"/>
      <c r="M214" s="53"/>
      <c r="N214" s="54"/>
      <c r="O214" s="50"/>
      <c r="P214" s="386" t="str">
        <f ca="1">VLOOKUP(D214,INDIRECT(Q197),F$1,FALSE)</f>
        <v>Diego Pérez</v>
      </c>
      <c r="Q214" s="386"/>
      <c r="R214" s="386"/>
      <c r="S214" s="386"/>
      <c r="T214" s="55"/>
      <c r="U214" s="27" t="str">
        <f>J224</f>
        <v>Björn Kuipers</v>
      </c>
    </row>
    <row r="215" spans="3:21" ht="18.75" customHeight="1" x14ac:dyDescent="0.3">
      <c r="C215" s="27" t="str">
        <f>J224</f>
        <v>Björn Kuipers</v>
      </c>
      <c r="D215" s="27">
        <v>16</v>
      </c>
      <c r="E215" s="42"/>
      <c r="F215" s="386" t="str">
        <f ca="1">VLOOKUP(D215,INDIRECT(G197),F$1,FALSE)</f>
        <v>Austin Ejide</v>
      </c>
      <c r="G215" s="386"/>
      <c r="H215" s="386"/>
      <c r="I215" s="386"/>
      <c r="J215" s="50"/>
      <c r="K215" s="51"/>
      <c r="L215" s="52"/>
      <c r="M215" s="53"/>
      <c r="N215" s="54"/>
      <c r="O215" s="50"/>
      <c r="P215" s="386" t="str">
        <f ca="1">VLOOKUP(D215,INDIRECT(Q197),F$1,FALSE)</f>
        <v>Maxi Pereira</v>
      </c>
      <c r="Q215" s="386"/>
      <c r="R215" s="386"/>
      <c r="S215" s="386"/>
      <c r="T215" s="55"/>
      <c r="U215" s="27" t="str">
        <f>J224</f>
        <v>Björn Kuipers</v>
      </c>
    </row>
    <row r="216" spans="3:21" ht="18.75" customHeight="1" x14ac:dyDescent="0.3">
      <c r="C216" s="27" t="str">
        <f>J224</f>
        <v>Björn Kuipers</v>
      </c>
      <c r="D216" s="27">
        <v>17</v>
      </c>
      <c r="E216" s="42"/>
      <c r="F216" s="386" t="str">
        <f ca="1">VLOOKUP(D216,INDIRECT(G197),F$1,FALSE)</f>
        <v>Ogenyi Onazi</v>
      </c>
      <c r="G216" s="386"/>
      <c r="H216" s="386"/>
      <c r="I216" s="386"/>
      <c r="J216" s="50"/>
      <c r="K216" s="51"/>
      <c r="L216" s="52"/>
      <c r="M216" s="53"/>
      <c r="N216" s="54"/>
      <c r="O216" s="50"/>
      <c r="P216" s="386" t="str">
        <f ca="1">VLOOKUP(D216,INDIRECT(Q197),F$1,FALSE)</f>
        <v>Egidio Arévalo Ríos</v>
      </c>
      <c r="Q216" s="386"/>
      <c r="R216" s="386"/>
      <c r="S216" s="386"/>
      <c r="T216" s="55"/>
      <c r="U216" s="27" t="str">
        <f>J224</f>
        <v>Björn Kuipers</v>
      </c>
    </row>
    <row r="217" spans="3:21" ht="18.75" customHeight="1" x14ac:dyDescent="0.3">
      <c r="C217" s="27" t="str">
        <f>J224</f>
        <v>Björn Kuipers</v>
      </c>
      <c r="D217" s="27">
        <v>18</v>
      </c>
      <c r="E217" s="42"/>
      <c r="F217" s="386" t="str">
        <f ca="1">VLOOKUP(D217,INDIRECT(G197),F$1,FALSE)</f>
        <v>Emeka Eze</v>
      </c>
      <c r="G217" s="386"/>
      <c r="H217" s="386"/>
      <c r="I217" s="386"/>
      <c r="J217" s="50"/>
      <c r="K217" s="51"/>
      <c r="L217" s="52"/>
      <c r="M217" s="53"/>
      <c r="N217" s="54"/>
      <c r="O217" s="50"/>
      <c r="P217" s="386" t="str">
        <f ca="1">VLOOKUP(D217,INDIRECT(Q197),F$1,FALSE)</f>
        <v>Gastón Ramírez</v>
      </c>
      <c r="Q217" s="386"/>
      <c r="R217" s="386"/>
      <c r="S217" s="386"/>
      <c r="T217" s="55"/>
      <c r="U217" s="27" t="str">
        <f>J224</f>
        <v>Björn Kuipers</v>
      </c>
    </row>
    <row r="218" spans="3:21" ht="18.75" customHeight="1" x14ac:dyDescent="0.3">
      <c r="C218" s="27" t="str">
        <f>J224</f>
        <v>Björn Kuipers</v>
      </c>
      <c r="D218" s="27">
        <v>19</v>
      </c>
      <c r="E218" s="42"/>
      <c r="F218" s="386" t="str">
        <f ca="1">VLOOKUP(D218,INDIRECT(G197),F$1,FALSE)</f>
        <v>Sunday Mba</v>
      </c>
      <c r="G218" s="386"/>
      <c r="H218" s="386"/>
      <c r="I218" s="386"/>
      <c r="J218" s="50"/>
      <c r="K218" s="51"/>
      <c r="L218" s="52"/>
      <c r="M218" s="53"/>
      <c r="N218" s="54"/>
      <c r="O218" s="50"/>
      <c r="P218" s="386" t="str">
        <f ca="1">VLOOKUP(D218,INDIRECT(Q197),F$1,FALSE)</f>
        <v>Andrés Scotti</v>
      </c>
      <c r="Q218" s="386"/>
      <c r="R218" s="386"/>
      <c r="S218" s="386"/>
      <c r="T218" s="55"/>
      <c r="U218" s="27" t="str">
        <f>J224</f>
        <v>Björn Kuipers</v>
      </c>
    </row>
    <row r="219" spans="3:21" ht="18.75" customHeight="1" x14ac:dyDescent="0.3">
      <c r="C219" s="27" t="str">
        <f>J224</f>
        <v>Björn Kuipers</v>
      </c>
      <c r="D219" s="27">
        <v>20</v>
      </c>
      <c r="E219" s="42"/>
      <c r="F219" s="386" t="str">
        <f ca="1">VLOOKUP(D219,INDIRECT(G197),F$1,FALSE)</f>
        <v>Nnamdi Oduamadi</v>
      </c>
      <c r="G219" s="386"/>
      <c r="H219" s="386"/>
      <c r="I219" s="386"/>
      <c r="J219" s="50"/>
      <c r="K219" s="51"/>
      <c r="L219" s="52"/>
      <c r="M219" s="53"/>
      <c r="N219" s="54"/>
      <c r="O219" s="50"/>
      <c r="P219" s="386" t="str">
        <f ca="1">VLOOKUP(D219,INDIRECT(Q197),F$1,FALSE)</f>
        <v>Álvaro González</v>
      </c>
      <c r="Q219" s="386"/>
      <c r="R219" s="386"/>
      <c r="S219" s="386"/>
      <c r="T219" s="55"/>
      <c r="U219" s="27" t="str">
        <f>J224</f>
        <v>Björn Kuipers</v>
      </c>
    </row>
    <row r="220" spans="3:21" ht="18.75" customHeight="1" x14ac:dyDescent="0.3">
      <c r="C220" s="27" t="str">
        <f>J224</f>
        <v>Björn Kuipers</v>
      </c>
      <c r="D220" s="27">
        <v>21</v>
      </c>
      <c r="E220" s="42"/>
      <c r="F220" s="386" t="str">
        <f ca="1">VLOOKUP(D220,INDIRECT(G197),F$1,FALSE)</f>
        <v>Francis Benjamin</v>
      </c>
      <c r="G220" s="386"/>
      <c r="H220" s="386"/>
      <c r="I220" s="386"/>
      <c r="J220" s="50"/>
      <c r="K220" s="51"/>
      <c r="L220" s="52"/>
      <c r="M220" s="53"/>
      <c r="N220" s="54"/>
      <c r="O220" s="50"/>
      <c r="P220" s="386" t="str">
        <f ca="1">VLOOKUP(D220,INDIRECT(Q197),F$1,FALSE)</f>
        <v>Edinson Cavani</v>
      </c>
      <c r="Q220" s="386"/>
      <c r="R220" s="386"/>
      <c r="S220" s="386"/>
      <c r="T220" s="55"/>
      <c r="U220" s="27" t="str">
        <f>J224</f>
        <v>Björn Kuipers</v>
      </c>
    </row>
    <row r="221" spans="3:21" ht="18.75" customHeight="1" x14ac:dyDescent="0.3">
      <c r="C221" s="27" t="str">
        <f>J224</f>
        <v>Björn Kuipers</v>
      </c>
      <c r="D221" s="27">
        <v>22</v>
      </c>
      <c r="E221" s="42"/>
      <c r="F221" s="368" t="str">
        <f ca="1">VLOOKUP(D221,INDIRECT(G197),F$1,FALSE)</f>
        <v>Kenneth Omeruo</v>
      </c>
      <c r="G221" s="369"/>
      <c r="H221" s="369"/>
      <c r="I221" s="370"/>
      <c r="J221" s="50"/>
      <c r="K221" s="51"/>
      <c r="L221" s="52"/>
      <c r="M221" s="53"/>
      <c r="N221" s="54"/>
      <c r="O221" s="50"/>
      <c r="P221" s="368" t="str">
        <f ca="1">VLOOKUP(D221,INDIRECT(Q197),F$1,FALSE)</f>
        <v>Martín Cáceres</v>
      </c>
      <c r="Q221" s="369"/>
      <c r="R221" s="369"/>
      <c r="S221" s="370"/>
      <c r="T221" s="55"/>
      <c r="U221" s="27" t="str">
        <f>J224</f>
        <v>Björn Kuipers</v>
      </c>
    </row>
    <row r="222" spans="3:21" ht="18.75" customHeight="1" thickBot="1" x14ac:dyDescent="0.35">
      <c r="C222" s="27" t="str">
        <f>J224</f>
        <v>Björn Kuipers</v>
      </c>
      <c r="D222" s="27">
        <v>23</v>
      </c>
      <c r="E222" s="57"/>
      <c r="F222" s="283" t="str">
        <f ca="1">VLOOKUP(D222,INDIRECT(G197),F$1,FALSE)</f>
        <v>Chigozie Agbim</v>
      </c>
      <c r="G222" s="283"/>
      <c r="H222" s="283"/>
      <c r="I222" s="283"/>
      <c r="J222" s="58"/>
      <c r="K222" s="59"/>
      <c r="L222" s="60"/>
      <c r="M222" s="61"/>
      <c r="N222" s="57"/>
      <c r="O222" s="58"/>
      <c r="P222" s="283" t="str">
        <f ca="1">VLOOKUP(D222,INDIRECT(Q197),F$1,FALSE)</f>
        <v>Martín Silva</v>
      </c>
      <c r="Q222" s="283"/>
      <c r="R222" s="283"/>
      <c r="S222" s="283"/>
      <c r="T222" s="62"/>
      <c r="U222" s="27" t="str">
        <f>J224</f>
        <v>Björn Kuipers</v>
      </c>
    </row>
    <row r="223" spans="3:21" ht="18.75" customHeight="1" x14ac:dyDescent="0.3">
      <c r="D223" s="27">
        <v>24</v>
      </c>
      <c r="E223" s="371" t="str">
        <f ca="1">VLOOKUP(D223,INDIRECT(G197),F$1,FALSE)</f>
        <v>Stephen Keshi</v>
      </c>
      <c r="F223" s="372"/>
      <c r="G223" s="372"/>
      <c r="H223" s="372"/>
      <c r="I223" s="373"/>
      <c r="J223" s="374" t="str">
        <f ca="1">Traducciones!$C$50</f>
        <v>Árbitro</v>
      </c>
      <c r="K223" s="375"/>
      <c r="L223" s="375"/>
      <c r="M223" s="375"/>
      <c r="N223" s="375"/>
      <c r="O223" s="376"/>
      <c r="P223" s="377" t="str">
        <f ca="1">VLOOKUP(D223,INDIRECT(Q197),F$1,FALSE)</f>
        <v>Óscar Tabárez</v>
      </c>
      <c r="Q223" s="372"/>
      <c r="R223" s="372"/>
      <c r="S223" s="372"/>
      <c r="T223" s="378"/>
    </row>
    <row r="224" spans="3:21" ht="18.75" customHeight="1" thickBot="1" x14ac:dyDescent="0.35">
      <c r="E224" s="389" t="str">
        <f ca="1">E225&amp;" "&amp;F225</f>
        <v>21/06/2013 00:00</v>
      </c>
      <c r="F224" s="380"/>
      <c r="G224" s="380"/>
      <c r="H224" s="380"/>
      <c r="I224" s="381"/>
      <c r="J224" s="363" t="s">
        <v>516</v>
      </c>
      <c r="K224" s="382"/>
      <c r="L224" s="382"/>
      <c r="M224" s="382"/>
      <c r="N224" s="382"/>
      <c r="O224" s="284"/>
      <c r="P224" s="383" t="str">
        <f>LOOKUP(C198,Calendario!$C$3:$C$18,Calendario!$K$3:$K$18)</f>
        <v>Arena Fonte Nova - Salvador</v>
      </c>
      <c r="Q224" s="384"/>
      <c r="R224" s="384"/>
      <c r="S224" s="384"/>
      <c r="T224" s="385"/>
    </row>
    <row r="225" spans="3:21" ht="18.75" customHeight="1" thickBot="1" x14ac:dyDescent="0.35">
      <c r="E225" s="28" t="str">
        <f ca="1">LOOKUP(C198,Calendario!$C$3:$C$18,Calendario!$J$3:$J$18)</f>
        <v>21/06/2013</v>
      </c>
      <c r="F225" s="28" t="str">
        <f ca="1">LOOKUP(C198,Calendario!$C$3:$C$18,Calendario!$I$3:$I$18)</f>
        <v>00:00</v>
      </c>
      <c r="G225" s="28" t="str">
        <f ca="1">INDEX(Traducciones!$D$20:$D$27,MATCH(E226,Traducciones!$C$20:$C$27,0))</f>
        <v>Italia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 t="str">
        <f ca="1">INDEX(Traducciones!$D$20:$D$27,MATCH(N226,Traducciones!$C$20:$C$27,0))</f>
        <v>Brasil</v>
      </c>
    </row>
    <row r="226" spans="3:21" ht="18.75" customHeight="1" x14ac:dyDescent="0.3">
      <c r="C226" s="27">
        <v>9</v>
      </c>
      <c r="E226" s="293" t="str">
        <f ca="1">LOOKUP($C226,Calendario!$C$3:$C$18,Calendario!$E$3:$E$18)</f>
        <v>Italia</v>
      </c>
      <c r="F226" s="294"/>
      <c r="G226" s="294"/>
      <c r="H226" s="294"/>
      <c r="I226" s="294"/>
      <c r="J226" s="294"/>
      <c r="K226" s="387"/>
      <c r="L226" s="390">
        <f>SUM(L228:L250)</f>
        <v>2</v>
      </c>
      <c r="M226" s="392">
        <f>SUM(M228:M250)</f>
        <v>4</v>
      </c>
      <c r="N226" s="293" t="str">
        <f ca="1">LOOKUP($C226,Calendario!$C$3:$C$18,Calendario!$H$3:$H$18)</f>
        <v>Brasil</v>
      </c>
      <c r="O226" s="294"/>
      <c r="P226" s="294"/>
      <c r="Q226" s="294"/>
      <c r="R226" s="294"/>
      <c r="S226" s="294"/>
      <c r="T226" s="387"/>
    </row>
    <row r="227" spans="3:21" ht="18.75" customHeight="1" thickBot="1" x14ac:dyDescent="0.35">
      <c r="E227" s="38" t="s">
        <v>358</v>
      </c>
      <c r="F227" s="283"/>
      <c r="G227" s="283"/>
      <c r="H227" s="283"/>
      <c r="I227" s="283"/>
      <c r="J227" s="39"/>
      <c r="K227" s="40"/>
      <c r="L227" s="391"/>
      <c r="M227" s="393"/>
      <c r="N227" s="38"/>
      <c r="O227" s="41"/>
      <c r="P227" s="388"/>
      <c r="Q227" s="380"/>
      <c r="R227" s="380"/>
      <c r="S227" s="381"/>
      <c r="T227" s="40" t="str">
        <f>E227</f>
        <v>Min.</v>
      </c>
    </row>
    <row r="228" spans="3:21" ht="18.75" customHeight="1" x14ac:dyDescent="0.3">
      <c r="C228" s="27" t="str">
        <f>J252</f>
        <v>Ravshan Irmatov</v>
      </c>
      <c r="D228" s="27">
        <v>1</v>
      </c>
      <c r="E228" s="42"/>
      <c r="F228" s="294" t="str">
        <f ca="1">VLOOKUP(D228,INDIRECT(G225),F$1,FALSE)</f>
        <v>Gianluigi Buffon</v>
      </c>
      <c r="G228" s="294"/>
      <c r="H228" s="294"/>
      <c r="I228" s="294"/>
      <c r="J228" s="43"/>
      <c r="K228" s="44"/>
      <c r="L228" s="45"/>
      <c r="M228" s="46"/>
      <c r="N228" s="47"/>
      <c r="O228" s="48"/>
      <c r="P228" s="294" t="str">
        <f ca="1">VLOOKUP(D228,INDIRECT(Q225),F$1,FALSE)</f>
        <v>Jefferson</v>
      </c>
      <c r="Q228" s="294"/>
      <c r="R228" s="294"/>
      <c r="S228" s="294"/>
      <c r="T228" s="49"/>
      <c r="U228" s="27" t="str">
        <f>J252</f>
        <v>Ravshan Irmatov</v>
      </c>
    </row>
    <row r="229" spans="3:21" ht="18.75" customHeight="1" x14ac:dyDescent="0.3">
      <c r="C229" s="27" t="str">
        <f>J252</f>
        <v>Ravshan Irmatov</v>
      </c>
      <c r="D229" s="27">
        <v>2</v>
      </c>
      <c r="E229" s="42"/>
      <c r="F229" s="386" t="str">
        <f ca="1">VLOOKUP(D229,INDIRECT(G225),F$1,FALSE)</f>
        <v>Christian Maggio</v>
      </c>
      <c r="G229" s="386"/>
      <c r="H229" s="386"/>
      <c r="I229" s="386"/>
      <c r="J229" s="50"/>
      <c r="K229" s="51"/>
      <c r="L229" s="52"/>
      <c r="M229" s="53"/>
      <c r="N229" s="54"/>
      <c r="O229" s="50"/>
      <c r="P229" s="386" t="str">
        <f ca="1">VLOOKUP(D229,INDIRECT(Q225),F$1,FALSE)</f>
        <v>Daniel Alves</v>
      </c>
      <c r="Q229" s="386"/>
      <c r="R229" s="386"/>
      <c r="S229" s="386"/>
      <c r="T229" s="55"/>
      <c r="U229" s="27" t="str">
        <f>J252</f>
        <v>Ravshan Irmatov</v>
      </c>
    </row>
    <row r="230" spans="3:21" ht="18.75" customHeight="1" x14ac:dyDescent="0.3">
      <c r="C230" s="27" t="str">
        <f>J252</f>
        <v>Ravshan Irmatov</v>
      </c>
      <c r="D230" s="27">
        <v>3</v>
      </c>
      <c r="E230" s="42"/>
      <c r="F230" s="386" t="str">
        <f ca="1">VLOOKUP(D230,INDIRECT(G225),F$1,FALSE)</f>
        <v>Giorgio Chiellini</v>
      </c>
      <c r="G230" s="386"/>
      <c r="H230" s="386"/>
      <c r="I230" s="386"/>
      <c r="J230" s="50"/>
      <c r="K230" s="51"/>
      <c r="L230" s="56">
        <v>1</v>
      </c>
      <c r="M230" s="53"/>
      <c r="N230" s="54"/>
      <c r="O230" s="50"/>
      <c r="P230" s="386" t="str">
        <f ca="1">VLOOKUP(D230,INDIRECT(Q225),F$1,FALSE)</f>
        <v>Thiago Silva</v>
      </c>
      <c r="Q230" s="386"/>
      <c r="R230" s="386"/>
      <c r="S230" s="386"/>
      <c r="T230" s="55"/>
      <c r="U230" s="27" t="str">
        <f>J252</f>
        <v>Ravshan Irmatov</v>
      </c>
    </row>
    <row r="231" spans="3:21" ht="18.75" customHeight="1" x14ac:dyDescent="0.3">
      <c r="C231" s="27" t="str">
        <f>J252</f>
        <v>Ravshan Irmatov</v>
      </c>
      <c r="D231" s="27">
        <v>4</v>
      </c>
      <c r="E231" s="42"/>
      <c r="F231" s="386" t="str">
        <f ca="1">VLOOKUP(D231,INDIRECT(G225),F$1,FALSE)</f>
        <v>Davide Astori</v>
      </c>
      <c r="G231" s="386"/>
      <c r="H231" s="386"/>
      <c r="I231" s="386"/>
      <c r="J231" s="50"/>
      <c r="K231" s="51"/>
      <c r="L231" s="52"/>
      <c r="M231" s="53"/>
      <c r="N231" s="54"/>
      <c r="O231" s="50">
        <v>1</v>
      </c>
      <c r="P231" s="386" t="str">
        <f ca="1">VLOOKUP(D231,INDIRECT(Q225),F$1,FALSE)</f>
        <v>David Luiz</v>
      </c>
      <c r="Q231" s="386"/>
      <c r="R231" s="386"/>
      <c r="S231" s="386"/>
      <c r="T231" s="55"/>
      <c r="U231" s="27" t="str">
        <f>J252</f>
        <v>Ravshan Irmatov</v>
      </c>
    </row>
    <row r="232" spans="3:21" ht="18.75" customHeight="1" x14ac:dyDescent="0.3">
      <c r="C232" s="27" t="str">
        <f>J252</f>
        <v>Ravshan Irmatov</v>
      </c>
      <c r="D232" s="27">
        <v>5</v>
      </c>
      <c r="E232" s="42"/>
      <c r="F232" s="386" t="str">
        <f ca="1">VLOOKUP(D232,INDIRECT(G225),F$1,FALSE)</f>
        <v>Mattia De Sciglio</v>
      </c>
      <c r="G232" s="386"/>
      <c r="H232" s="386"/>
      <c r="I232" s="386"/>
      <c r="J232" s="50"/>
      <c r="K232" s="51"/>
      <c r="L232" s="52"/>
      <c r="M232" s="53"/>
      <c r="N232" s="54"/>
      <c r="O232" s="50"/>
      <c r="P232" s="386" t="str">
        <f ca="1">VLOOKUP(D232,INDIRECT(Q225),F$1,FALSE)</f>
        <v>Fernando</v>
      </c>
      <c r="Q232" s="386"/>
      <c r="R232" s="386"/>
      <c r="S232" s="386"/>
      <c r="T232" s="55"/>
      <c r="U232" s="27" t="str">
        <f>J252</f>
        <v>Ravshan Irmatov</v>
      </c>
    </row>
    <row r="233" spans="3:21" ht="18.75" customHeight="1" x14ac:dyDescent="0.3">
      <c r="C233" s="27" t="str">
        <f>J252</f>
        <v>Ravshan Irmatov</v>
      </c>
      <c r="D233" s="27">
        <v>6</v>
      </c>
      <c r="E233" s="42"/>
      <c r="F233" s="386" t="str">
        <f ca="1">VLOOKUP(D233,INDIRECT(G225),F$1,FALSE)</f>
        <v>Antonio Candreva</v>
      </c>
      <c r="G233" s="386"/>
      <c r="H233" s="386"/>
      <c r="I233" s="386"/>
      <c r="J233" s="50"/>
      <c r="K233" s="51"/>
      <c r="L233" s="52"/>
      <c r="M233" s="53"/>
      <c r="N233" s="54"/>
      <c r="O233" s="50"/>
      <c r="P233" s="386" t="str">
        <f ca="1">VLOOKUP(D233,INDIRECT(Q225),F$1,FALSE)</f>
        <v>Marcelo</v>
      </c>
      <c r="Q233" s="386"/>
      <c r="R233" s="386"/>
      <c r="S233" s="386"/>
      <c r="T233" s="55"/>
      <c r="U233" s="27" t="str">
        <f>J252</f>
        <v>Ravshan Irmatov</v>
      </c>
    </row>
    <row r="234" spans="3:21" ht="18.75" customHeight="1" x14ac:dyDescent="0.3">
      <c r="C234" s="27" t="str">
        <f>J252</f>
        <v>Ravshan Irmatov</v>
      </c>
      <c r="D234" s="27">
        <v>7</v>
      </c>
      <c r="E234" s="42"/>
      <c r="F234" s="386" t="str">
        <f ca="1">VLOOKUP(D234,INDIRECT(G225),F$1,FALSE)</f>
        <v>Alberto Aquilani</v>
      </c>
      <c r="G234" s="386"/>
      <c r="H234" s="386"/>
      <c r="I234" s="386"/>
      <c r="J234" s="50"/>
      <c r="K234" s="51"/>
      <c r="L234" s="52"/>
      <c r="M234" s="53"/>
      <c r="N234" s="54"/>
      <c r="O234" s="50"/>
      <c r="P234" s="386" t="str">
        <f ca="1">VLOOKUP(D234,INDIRECT(Q225),F$1,FALSE)</f>
        <v>Lucas</v>
      </c>
      <c r="Q234" s="386"/>
      <c r="R234" s="386"/>
      <c r="S234" s="386"/>
      <c r="T234" s="55"/>
      <c r="U234" s="27" t="str">
        <f>J252</f>
        <v>Ravshan Irmatov</v>
      </c>
    </row>
    <row r="235" spans="3:21" ht="18.75" customHeight="1" x14ac:dyDescent="0.3">
      <c r="C235" s="27" t="str">
        <f>J252</f>
        <v>Ravshan Irmatov</v>
      </c>
      <c r="D235" s="27">
        <v>8</v>
      </c>
      <c r="E235" s="42"/>
      <c r="F235" s="386" t="str">
        <f ca="1">VLOOKUP(D235,INDIRECT(G225),F$1,FALSE)</f>
        <v>Claudio Marchisio</v>
      </c>
      <c r="G235" s="386"/>
      <c r="H235" s="386"/>
      <c r="I235" s="386"/>
      <c r="J235" s="50">
        <v>1</v>
      </c>
      <c r="K235" s="51"/>
      <c r="L235" s="52"/>
      <c r="M235" s="53"/>
      <c r="N235" s="54"/>
      <c r="O235" s="50"/>
      <c r="P235" s="386" t="str">
        <f ca="1">VLOOKUP(D235,INDIRECT(Q225),F$1,FALSE)</f>
        <v>Hernanes</v>
      </c>
      <c r="Q235" s="386"/>
      <c r="R235" s="386"/>
      <c r="S235" s="386"/>
      <c r="T235" s="55"/>
      <c r="U235" s="27" t="str">
        <f>J252</f>
        <v>Ravshan Irmatov</v>
      </c>
    </row>
    <row r="236" spans="3:21" ht="18.75" customHeight="1" x14ac:dyDescent="0.3">
      <c r="C236" s="27" t="str">
        <f>J252</f>
        <v>Ravshan Irmatov</v>
      </c>
      <c r="D236" s="27">
        <v>9</v>
      </c>
      <c r="E236" s="42"/>
      <c r="F236" s="386" t="str">
        <f ca="1">VLOOKUP(D236,INDIRECT(G225),F$1,FALSE)</f>
        <v>Mario Balotelli</v>
      </c>
      <c r="G236" s="386"/>
      <c r="H236" s="386"/>
      <c r="I236" s="386"/>
      <c r="J236" s="50"/>
      <c r="K236" s="51"/>
      <c r="L236" s="52"/>
      <c r="M236" s="53">
        <v>2</v>
      </c>
      <c r="N236" s="54"/>
      <c r="O236" s="50"/>
      <c r="P236" s="386" t="str">
        <f ca="1">VLOOKUP(D236,INDIRECT(Q225),F$1,FALSE)</f>
        <v>Fred</v>
      </c>
      <c r="Q236" s="386"/>
      <c r="R236" s="386"/>
      <c r="S236" s="386"/>
      <c r="T236" s="55"/>
      <c r="U236" s="27" t="str">
        <f>J252</f>
        <v>Ravshan Irmatov</v>
      </c>
    </row>
    <row r="237" spans="3:21" ht="18.75" customHeight="1" x14ac:dyDescent="0.3">
      <c r="C237" s="27" t="str">
        <f>J252</f>
        <v>Ravshan Irmatov</v>
      </c>
      <c r="D237" s="27">
        <v>10</v>
      </c>
      <c r="E237" s="42"/>
      <c r="F237" s="386" t="str">
        <f ca="1">VLOOKUP(D237,INDIRECT(G225),F$1,FALSE)</f>
        <v>Sebastian Giovinco</v>
      </c>
      <c r="G237" s="386"/>
      <c r="H237" s="386"/>
      <c r="I237" s="386"/>
      <c r="J237" s="50"/>
      <c r="K237" s="51"/>
      <c r="L237" s="52"/>
      <c r="M237" s="53">
        <v>1</v>
      </c>
      <c r="N237" s="54"/>
      <c r="O237" s="50">
        <v>1</v>
      </c>
      <c r="P237" s="386" t="str">
        <f ca="1">VLOOKUP(D237,INDIRECT(Q225),F$1,FALSE)</f>
        <v>Neymar</v>
      </c>
      <c r="Q237" s="386"/>
      <c r="R237" s="386"/>
      <c r="S237" s="386"/>
      <c r="T237" s="55"/>
      <c r="U237" s="27" t="str">
        <f>J252</f>
        <v>Ravshan Irmatov</v>
      </c>
    </row>
    <row r="238" spans="3:21" ht="18.75" customHeight="1" x14ac:dyDescent="0.3">
      <c r="C238" s="27" t="str">
        <f>J252</f>
        <v>Ravshan Irmatov</v>
      </c>
      <c r="D238" s="27">
        <v>11</v>
      </c>
      <c r="E238" s="42"/>
      <c r="F238" s="386" t="str">
        <f ca="1">VLOOKUP(D238,INDIRECT(G225),F$1,FALSE)</f>
        <v>Alberto Gilardino</v>
      </c>
      <c r="G238" s="386"/>
      <c r="H238" s="386"/>
      <c r="I238" s="386"/>
      <c r="J238" s="50"/>
      <c r="K238" s="51"/>
      <c r="L238" s="52"/>
      <c r="M238" s="53"/>
      <c r="N238" s="54"/>
      <c r="O238" s="50"/>
      <c r="P238" s="386" t="str">
        <f ca="1">VLOOKUP(D238,INDIRECT(Q225),F$1,FALSE)</f>
        <v>Oscar</v>
      </c>
      <c r="Q238" s="386"/>
      <c r="R238" s="386"/>
      <c r="S238" s="386"/>
      <c r="T238" s="55"/>
      <c r="U238" s="27" t="str">
        <f>J252</f>
        <v>Ravshan Irmatov</v>
      </c>
    </row>
    <row r="239" spans="3:21" ht="18.75" customHeight="1" x14ac:dyDescent="0.3">
      <c r="C239" s="27" t="str">
        <f>J252</f>
        <v>Ravshan Irmatov</v>
      </c>
      <c r="D239" s="27">
        <v>12</v>
      </c>
      <c r="E239" s="42"/>
      <c r="F239" s="386" t="str">
        <f ca="1">VLOOKUP(D239,INDIRECT(G225),F$1,FALSE)</f>
        <v>Salvatore Sirigu</v>
      </c>
      <c r="G239" s="386"/>
      <c r="H239" s="386"/>
      <c r="I239" s="386"/>
      <c r="J239" s="50"/>
      <c r="K239" s="51"/>
      <c r="L239" s="52"/>
      <c r="M239" s="53"/>
      <c r="N239" s="54"/>
      <c r="O239" s="50"/>
      <c r="P239" s="386" t="str">
        <f ca="1">VLOOKUP(D239,INDIRECT(Q225),F$1,FALSE)</f>
        <v>Júlio César</v>
      </c>
      <c r="Q239" s="386"/>
      <c r="R239" s="386"/>
      <c r="S239" s="386"/>
      <c r="T239" s="55"/>
      <c r="U239" s="27" t="str">
        <f>J252</f>
        <v>Ravshan Irmatov</v>
      </c>
    </row>
    <row r="240" spans="3:21" ht="18.75" customHeight="1" x14ac:dyDescent="0.3">
      <c r="C240" s="27" t="str">
        <f>J252</f>
        <v>Ravshan Irmatov</v>
      </c>
      <c r="D240" s="27">
        <v>13</v>
      </c>
      <c r="E240" s="42"/>
      <c r="F240" s="386" t="str">
        <f ca="1">VLOOKUP(D240,INDIRECT(G225),F$1,FALSE)</f>
        <v>Federico Marchetti</v>
      </c>
      <c r="G240" s="386"/>
      <c r="H240" s="386"/>
      <c r="I240" s="386"/>
      <c r="J240" s="50"/>
      <c r="K240" s="51"/>
      <c r="L240" s="52"/>
      <c r="M240" s="53">
        <v>1</v>
      </c>
      <c r="N240" s="54"/>
      <c r="O240" s="50"/>
      <c r="P240" s="386" t="str">
        <f ca="1">VLOOKUP(D240,INDIRECT(Q225),F$1,FALSE)</f>
        <v>Dante</v>
      </c>
      <c r="Q240" s="386"/>
      <c r="R240" s="386"/>
      <c r="S240" s="386"/>
      <c r="T240" s="55"/>
      <c r="U240" s="27" t="str">
        <f>J252</f>
        <v>Ravshan Irmatov</v>
      </c>
    </row>
    <row r="241" spans="3:21" ht="18.75" customHeight="1" x14ac:dyDescent="0.3">
      <c r="C241" s="27" t="str">
        <f>J252</f>
        <v>Ravshan Irmatov</v>
      </c>
      <c r="D241" s="27">
        <v>14</v>
      </c>
      <c r="E241" s="42"/>
      <c r="F241" s="386" t="str">
        <f ca="1">VLOOKUP(D241,INDIRECT(G225),F$1,FALSE)</f>
        <v>Stephan El Shaarawy</v>
      </c>
      <c r="G241" s="386"/>
      <c r="H241" s="386"/>
      <c r="I241" s="386"/>
      <c r="J241" s="50"/>
      <c r="K241" s="51"/>
      <c r="L241" s="52"/>
      <c r="M241" s="53"/>
      <c r="N241" s="54"/>
      <c r="O241" s="50"/>
      <c r="P241" s="386" t="str">
        <f ca="1">VLOOKUP(D241,INDIRECT(Q225),F$1,FALSE)</f>
        <v>Filipe Luís</v>
      </c>
      <c r="Q241" s="386"/>
      <c r="R241" s="386"/>
      <c r="S241" s="386"/>
      <c r="T241" s="55"/>
      <c r="U241" s="27" t="str">
        <f>J252</f>
        <v>Ravshan Irmatov</v>
      </c>
    </row>
    <row r="242" spans="3:21" ht="18.75" customHeight="1" x14ac:dyDescent="0.3">
      <c r="C242" s="27" t="str">
        <f>J252</f>
        <v>Ravshan Irmatov</v>
      </c>
      <c r="D242" s="27">
        <v>15</v>
      </c>
      <c r="E242" s="42"/>
      <c r="F242" s="386" t="str">
        <f ca="1">VLOOKUP(D242,INDIRECT(G225),F$1,FALSE)</f>
        <v>Andrea Barzagli</v>
      </c>
      <c r="G242" s="386"/>
      <c r="H242" s="386"/>
      <c r="I242" s="386"/>
      <c r="J242" s="50"/>
      <c r="K242" s="51"/>
      <c r="L242" s="52"/>
      <c r="M242" s="53"/>
      <c r="N242" s="54"/>
      <c r="O242" s="50"/>
      <c r="P242" s="386" t="str">
        <f ca="1">VLOOKUP(D242,INDIRECT(Q225),F$1,FALSE)</f>
        <v>Jean</v>
      </c>
      <c r="Q242" s="386"/>
      <c r="R242" s="386"/>
      <c r="S242" s="386"/>
      <c r="T242" s="55"/>
      <c r="U242" s="27" t="str">
        <f>J252</f>
        <v>Ravshan Irmatov</v>
      </c>
    </row>
    <row r="243" spans="3:21" ht="18.75" customHeight="1" x14ac:dyDescent="0.3">
      <c r="C243" s="27" t="str">
        <f>J252</f>
        <v>Ravshan Irmatov</v>
      </c>
      <c r="D243" s="27">
        <v>16</v>
      </c>
      <c r="E243" s="42"/>
      <c r="F243" s="386" t="str">
        <f ca="1">VLOOKUP(D243,INDIRECT(G225),F$1,FALSE)</f>
        <v>Daniele De Rossi</v>
      </c>
      <c r="G243" s="386"/>
      <c r="H243" s="386"/>
      <c r="I243" s="386"/>
      <c r="J243" s="50"/>
      <c r="K243" s="51"/>
      <c r="L243" s="52"/>
      <c r="M243" s="53"/>
      <c r="N243" s="54"/>
      <c r="O243" s="50"/>
      <c r="P243" s="386" t="str">
        <f ca="1">VLOOKUP(D243,INDIRECT(Q225),F$1,FALSE)</f>
        <v>Réver</v>
      </c>
      <c r="Q243" s="386"/>
      <c r="R243" s="386"/>
      <c r="S243" s="386"/>
      <c r="T243" s="55"/>
      <c r="U243" s="27" t="str">
        <f>J252</f>
        <v>Ravshan Irmatov</v>
      </c>
    </row>
    <row r="244" spans="3:21" ht="18.75" customHeight="1" x14ac:dyDescent="0.3">
      <c r="C244" s="27" t="str">
        <f>J252</f>
        <v>Ravshan Irmatov</v>
      </c>
      <c r="D244" s="27">
        <v>17</v>
      </c>
      <c r="E244" s="42"/>
      <c r="F244" s="386" t="str">
        <f ca="1">VLOOKUP(D244,INDIRECT(G225),F$1,FALSE)</f>
        <v>Alessio Cerci</v>
      </c>
      <c r="G244" s="386"/>
      <c r="H244" s="386"/>
      <c r="I244" s="386"/>
      <c r="J244" s="50"/>
      <c r="K244" s="51"/>
      <c r="L244" s="52"/>
      <c r="M244" s="53"/>
      <c r="N244" s="54"/>
      <c r="O244" s="50">
        <v>1</v>
      </c>
      <c r="P244" s="386" t="str">
        <f ca="1">VLOOKUP(D244,INDIRECT(Q225),F$1,FALSE)</f>
        <v>Luiz Gustavo</v>
      </c>
      <c r="Q244" s="386"/>
      <c r="R244" s="386"/>
      <c r="S244" s="386"/>
      <c r="T244" s="55"/>
      <c r="U244" s="27" t="str">
        <f>J252</f>
        <v>Ravshan Irmatov</v>
      </c>
    </row>
    <row r="245" spans="3:21" ht="18.75" customHeight="1" x14ac:dyDescent="0.3">
      <c r="C245" s="27" t="str">
        <f>J252</f>
        <v>Ravshan Irmatov</v>
      </c>
      <c r="D245" s="27">
        <v>18</v>
      </c>
      <c r="E245" s="42"/>
      <c r="F245" s="386" t="str">
        <f ca="1">VLOOKUP(D245,INDIRECT(G225),F$1,FALSE)</f>
        <v>Riccardo Montolivo</v>
      </c>
      <c r="G245" s="386"/>
      <c r="H245" s="386"/>
      <c r="I245" s="386"/>
      <c r="J245" s="50"/>
      <c r="K245" s="51"/>
      <c r="L245" s="52"/>
      <c r="M245" s="53"/>
      <c r="N245" s="54"/>
      <c r="O245" s="50"/>
      <c r="P245" s="386" t="str">
        <f ca="1">VLOOKUP(D245,INDIRECT(Q225),F$1,FALSE)</f>
        <v>Paulinho</v>
      </c>
      <c r="Q245" s="386"/>
      <c r="R245" s="386"/>
      <c r="S245" s="386"/>
      <c r="T245" s="55"/>
      <c r="U245" s="27" t="str">
        <f>J252</f>
        <v>Ravshan Irmatov</v>
      </c>
    </row>
    <row r="246" spans="3:21" ht="18.75" customHeight="1" x14ac:dyDescent="0.3">
      <c r="C246" s="27" t="str">
        <f>J252</f>
        <v>Ravshan Irmatov</v>
      </c>
      <c r="D246" s="27">
        <v>19</v>
      </c>
      <c r="E246" s="42"/>
      <c r="F246" s="386" t="str">
        <f ca="1">VLOOKUP(D246,INDIRECT(G225),F$1,FALSE)</f>
        <v>Leonardo Bonucci</v>
      </c>
      <c r="G246" s="386"/>
      <c r="H246" s="386"/>
      <c r="I246" s="386"/>
      <c r="J246" s="50"/>
      <c r="K246" s="51"/>
      <c r="L246" s="52"/>
      <c r="M246" s="53"/>
      <c r="N246" s="54"/>
      <c r="O246" s="50"/>
      <c r="P246" s="386" t="str">
        <f ca="1">VLOOKUP(D246,INDIRECT(Q225),F$1,FALSE)</f>
        <v>Hulk</v>
      </c>
      <c r="Q246" s="386"/>
      <c r="R246" s="386"/>
      <c r="S246" s="386"/>
      <c r="T246" s="55"/>
      <c r="U246" s="27" t="str">
        <f>J252</f>
        <v>Ravshan Irmatov</v>
      </c>
    </row>
    <row r="247" spans="3:21" ht="18.75" customHeight="1" x14ac:dyDescent="0.3">
      <c r="C247" s="27" t="str">
        <f>J252</f>
        <v>Ravshan Irmatov</v>
      </c>
      <c r="D247" s="27">
        <v>20</v>
      </c>
      <c r="E247" s="42"/>
      <c r="F247" s="386" t="str">
        <f ca="1">VLOOKUP(D247,INDIRECT(G225),F$1,FALSE)</f>
        <v>Ignazio Abate</v>
      </c>
      <c r="G247" s="386"/>
      <c r="H247" s="386"/>
      <c r="I247" s="386"/>
      <c r="J247" s="50"/>
      <c r="K247" s="51"/>
      <c r="L247" s="52"/>
      <c r="M247" s="53"/>
      <c r="N247" s="54"/>
      <c r="O247" s="50"/>
      <c r="P247" s="386" t="str">
        <f ca="1">VLOOKUP(D247,INDIRECT(Q225),F$1,FALSE)</f>
        <v>Bernard</v>
      </c>
      <c r="Q247" s="386"/>
      <c r="R247" s="386"/>
      <c r="S247" s="386"/>
      <c r="T247" s="55"/>
      <c r="U247" s="27" t="str">
        <f>J252</f>
        <v>Ravshan Irmatov</v>
      </c>
    </row>
    <row r="248" spans="3:21" ht="18.75" customHeight="1" x14ac:dyDescent="0.3">
      <c r="C248" s="27" t="str">
        <f>J252</f>
        <v>Ravshan Irmatov</v>
      </c>
      <c r="D248" s="27">
        <v>21</v>
      </c>
      <c r="E248" s="42"/>
      <c r="F248" s="386" t="str">
        <f ca="1">VLOOKUP(D248,INDIRECT(G225),F$1,FALSE)</f>
        <v>Andrea Pirlo</v>
      </c>
      <c r="G248" s="386"/>
      <c r="H248" s="386"/>
      <c r="I248" s="386"/>
      <c r="J248" s="50"/>
      <c r="K248" s="51"/>
      <c r="L248" s="52"/>
      <c r="M248" s="53"/>
      <c r="N248" s="54"/>
      <c r="O248" s="50"/>
      <c r="P248" s="386" t="str">
        <f ca="1">VLOOKUP(D248,INDIRECT(Q225),F$1,FALSE)</f>
        <v>Jô</v>
      </c>
      <c r="Q248" s="386"/>
      <c r="R248" s="386"/>
      <c r="S248" s="386"/>
      <c r="T248" s="55"/>
      <c r="U248" s="27" t="str">
        <f>J252</f>
        <v>Ravshan Irmatov</v>
      </c>
    </row>
    <row r="249" spans="3:21" ht="18.75" customHeight="1" x14ac:dyDescent="0.3">
      <c r="C249" s="27" t="str">
        <f>J252</f>
        <v>Ravshan Irmatov</v>
      </c>
      <c r="D249" s="27">
        <v>22</v>
      </c>
      <c r="E249" s="42"/>
      <c r="F249" s="368" t="str">
        <f ca="1">VLOOKUP(D249,INDIRECT(G225),F$1,FALSE)</f>
        <v>Emanuele Giaccherini</v>
      </c>
      <c r="G249" s="369"/>
      <c r="H249" s="369"/>
      <c r="I249" s="370"/>
      <c r="J249" s="50"/>
      <c r="K249" s="51"/>
      <c r="L249" s="52">
        <v>1</v>
      </c>
      <c r="M249" s="53"/>
      <c r="N249" s="54"/>
      <c r="O249" s="50"/>
      <c r="P249" s="368" t="str">
        <f ca="1">VLOOKUP(D249,INDIRECT(Q225),F$1,FALSE)</f>
        <v>Diego Cavalieri</v>
      </c>
      <c r="Q249" s="369"/>
      <c r="R249" s="369"/>
      <c r="S249" s="370"/>
      <c r="T249" s="55"/>
      <c r="U249" s="27" t="str">
        <f>J252</f>
        <v>Ravshan Irmatov</v>
      </c>
    </row>
    <row r="250" spans="3:21" ht="18.75" customHeight="1" thickBot="1" x14ac:dyDescent="0.35">
      <c r="C250" s="27" t="str">
        <f>J252</f>
        <v>Ravshan Irmatov</v>
      </c>
      <c r="D250" s="27">
        <v>23</v>
      </c>
      <c r="E250" s="57"/>
      <c r="F250" s="283" t="str">
        <f ca="1">VLOOKUP(D250,INDIRECT(G225),F$1,FALSE)</f>
        <v>Alessandro Diamanti</v>
      </c>
      <c r="G250" s="283"/>
      <c r="H250" s="283"/>
      <c r="I250" s="283"/>
      <c r="J250" s="58"/>
      <c r="K250" s="59"/>
      <c r="L250" s="60"/>
      <c r="M250" s="61"/>
      <c r="N250" s="57"/>
      <c r="O250" s="58"/>
      <c r="P250" s="283" t="str">
        <f ca="1">VLOOKUP(D250,INDIRECT(Q225),F$1,FALSE)</f>
        <v>Jádson</v>
      </c>
      <c r="Q250" s="283"/>
      <c r="R250" s="283"/>
      <c r="S250" s="283"/>
      <c r="T250" s="62"/>
      <c r="U250" s="27" t="str">
        <f>J252</f>
        <v>Ravshan Irmatov</v>
      </c>
    </row>
    <row r="251" spans="3:21" ht="18.75" customHeight="1" x14ac:dyDescent="0.3">
      <c r="D251" s="27">
        <v>24</v>
      </c>
      <c r="E251" s="371" t="str">
        <f ca="1">VLOOKUP(D251,INDIRECT(G225),F$1,FALSE)</f>
        <v>Cesare Prandelli</v>
      </c>
      <c r="F251" s="372"/>
      <c r="G251" s="372"/>
      <c r="H251" s="372"/>
      <c r="I251" s="373"/>
      <c r="J251" s="374" t="str">
        <f ca="1">Traducciones!$C$50</f>
        <v>Árbitro</v>
      </c>
      <c r="K251" s="375"/>
      <c r="L251" s="375"/>
      <c r="M251" s="375"/>
      <c r="N251" s="375"/>
      <c r="O251" s="376"/>
      <c r="P251" s="377" t="str">
        <f ca="1">VLOOKUP(D251,INDIRECT(Q225),F$1,FALSE)</f>
        <v>Luiz Felipe Scolari</v>
      </c>
      <c r="Q251" s="372"/>
      <c r="R251" s="372"/>
      <c r="S251" s="372"/>
      <c r="T251" s="378"/>
    </row>
    <row r="252" spans="3:21" ht="18.75" customHeight="1" thickBot="1" x14ac:dyDescent="0.35">
      <c r="E252" s="389" t="str">
        <f ca="1">E253&amp;" "&amp;F253</f>
        <v>22/06/2013 21:00</v>
      </c>
      <c r="F252" s="380"/>
      <c r="G252" s="380"/>
      <c r="H252" s="380"/>
      <c r="I252" s="381"/>
      <c r="J252" s="363" t="s">
        <v>509</v>
      </c>
      <c r="K252" s="382"/>
      <c r="L252" s="382"/>
      <c r="M252" s="382"/>
      <c r="N252" s="382"/>
      <c r="O252" s="284"/>
      <c r="P252" s="383" t="str">
        <f>LOOKUP(C226,Calendario!$C$3:$C$18,Calendario!$K$3:$K$18)</f>
        <v>Arena Fonte Nova - Salvador</v>
      </c>
      <c r="Q252" s="384"/>
      <c r="R252" s="384"/>
      <c r="S252" s="384"/>
      <c r="T252" s="385"/>
    </row>
    <row r="253" spans="3:21" ht="18.75" customHeight="1" thickBot="1" x14ac:dyDescent="0.35">
      <c r="E253" s="28" t="str">
        <f ca="1">LOOKUP(C226,Calendario!$C$3:$C$18,Calendario!$J$3:$J$18)</f>
        <v>22/06/2013</v>
      </c>
      <c r="F253" s="28" t="str">
        <f ca="1">LOOKUP(C226,Calendario!$C$3:$C$18,Calendario!$I$3:$I$18)</f>
        <v>21:00</v>
      </c>
      <c r="G253" s="28" t="str">
        <f ca="1">INDEX(Traducciones!$D$20:$D$27,MATCH(E254,Traducciones!$C$20:$C$27,0))</f>
        <v>Japón</v>
      </c>
      <c r="H253" s="28"/>
      <c r="I253" s="28"/>
      <c r="J253" s="28"/>
      <c r="K253" s="28"/>
      <c r="L253" s="28"/>
      <c r="M253" s="28"/>
      <c r="N253" s="28"/>
      <c r="O253" s="28"/>
      <c r="P253" s="28"/>
      <c r="Q253" s="28" t="str">
        <f ca="1">INDEX(Traducciones!$D$20:$D$27,MATCH(N254,Traducciones!$C$20:$C$27,0))</f>
        <v>Méjico</v>
      </c>
    </row>
    <row r="254" spans="3:21" ht="18.75" customHeight="1" x14ac:dyDescent="0.3">
      <c r="C254" s="27">
        <v>10</v>
      </c>
      <c r="E254" s="293" t="str">
        <f ca="1">LOOKUP($C254,Calendario!$C$3:$C$18,Calendario!$E$3:$E$18)</f>
        <v>Japón</v>
      </c>
      <c r="F254" s="294"/>
      <c r="G254" s="294"/>
      <c r="H254" s="294"/>
      <c r="I254" s="294"/>
      <c r="J254" s="294"/>
      <c r="K254" s="387"/>
      <c r="L254" s="390">
        <f>SUM(L256:L278)</f>
        <v>1</v>
      </c>
      <c r="M254" s="392">
        <f>SUM(M256:M278)</f>
        <v>2</v>
      </c>
      <c r="N254" s="293" t="str">
        <f ca="1">LOOKUP($C254,Calendario!$C$3:$C$18,Calendario!$H$3:$H$18)</f>
        <v>Méjico</v>
      </c>
      <c r="O254" s="294"/>
      <c r="P254" s="294"/>
      <c r="Q254" s="294"/>
      <c r="R254" s="294"/>
      <c r="S254" s="294"/>
      <c r="T254" s="387"/>
    </row>
    <row r="255" spans="3:21" ht="18.75" customHeight="1" thickBot="1" x14ac:dyDescent="0.35">
      <c r="E255" s="38" t="s">
        <v>358</v>
      </c>
      <c r="F255" s="283"/>
      <c r="G255" s="283"/>
      <c r="H255" s="283"/>
      <c r="I255" s="283"/>
      <c r="J255" s="39"/>
      <c r="K255" s="40"/>
      <c r="L255" s="391"/>
      <c r="M255" s="393"/>
      <c r="N255" s="38"/>
      <c r="O255" s="41"/>
      <c r="P255" s="388"/>
      <c r="Q255" s="380"/>
      <c r="R255" s="380"/>
      <c r="S255" s="381"/>
      <c r="T255" s="40" t="str">
        <f>E255</f>
        <v>Min.</v>
      </c>
    </row>
    <row r="256" spans="3:21" ht="18.75" customHeight="1" x14ac:dyDescent="0.3">
      <c r="C256" s="27" t="str">
        <f>J280</f>
        <v>Felix Brych</v>
      </c>
      <c r="D256" s="27">
        <v>1</v>
      </c>
      <c r="E256" s="42"/>
      <c r="F256" s="294" t="str">
        <f ca="1">VLOOKUP(D256,INDIRECT(G253),F$1,FALSE)</f>
        <v>Eiji Kawashima</v>
      </c>
      <c r="G256" s="294"/>
      <c r="H256" s="294"/>
      <c r="I256" s="294"/>
      <c r="J256" s="43"/>
      <c r="K256" s="44"/>
      <c r="L256" s="45"/>
      <c r="M256" s="46"/>
      <c r="N256" s="47"/>
      <c r="O256" s="48">
        <v>1</v>
      </c>
      <c r="P256" s="294" t="str">
        <f ca="1">VLOOKUP(D256,INDIRECT(Q253),F$1,FALSE)</f>
        <v>Guillermo Ochoa</v>
      </c>
      <c r="Q256" s="294"/>
      <c r="R256" s="294"/>
      <c r="S256" s="294"/>
      <c r="T256" s="49"/>
      <c r="U256" s="27" t="str">
        <f>J280</f>
        <v>Felix Brych</v>
      </c>
    </row>
    <row r="257" spans="3:21" ht="18.75" customHeight="1" x14ac:dyDescent="0.3">
      <c r="C257" s="27" t="str">
        <f>J280</f>
        <v>Felix Brych</v>
      </c>
      <c r="D257" s="27">
        <v>2</v>
      </c>
      <c r="E257" s="42"/>
      <c r="F257" s="386" t="str">
        <f ca="1">VLOOKUP(D257,INDIRECT(G253),F$1,FALSE)</f>
        <v>Masahiko Inoha</v>
      </c>
      <c r="G257" s="386"/>
      <c r="H257" s="386"/>
      <c r="I257" s="386"/>
      <c r="J257" s="50"/>
      <c r="K257" s="51"/>
      <c r="L257" s="52"/>
      <c r="M257" s="53"/>
      <c r="N257" s="54"/>
      <c r="O257" s="50"/>
      <c r="P257" s="386" t="str">
        <f ca="1">VLOOKUP(D257,INDIRECT(Q253),F$1,FALSE)</f>
        <v>Francisco J. Rodríguez </v>
      </c>
      <c r="Q257" s="386"/>
      <c r="R257" s="386"/>
      <c r="S257" s="386"/>
      <c r="T257" s="55"/>
      <c r="U257" s="27" t="str">
        <f>J280</f>
        <v>Felix Brych</v>
      </c>
    </row>
    <row r="258" spans="3:21" ht="18.75" customHeight="1" x14ac:dyDescent="0.3">
      <c r="C258" s="27" t="str">
        <f>J280</f>
        <v>Felix Brych</v>
      </c>
      <c r="D258" s="27">
        <v>3</v>
      </c>
      <c r="E258" s="42"/>
      <c r="F258" s="386" t="str">
        <f ca="1">VLOOKUP(D258,INDIRECT(G253),F$1,FALSE)</f>
        <v>Gōtoku Sakai</v>
      </c>
      <c r="G258" s="386"/>
      <c r="H258" s="386"/>
      <c r="I258" s="386"/>
      <c r="J258" s="50"/>
      <c r="K258" s="51"/>
      <c r="L258" s="56"/>
      <c r="M258" s="53"/>
      <c r="N258" s="54"/>
      <c r="O258" s="50"/>
      <c r="P258" s="386" t="str">
        <f ca="1">VLOOKUP(D258,INDIRECT(Q253),F$1,FALSE)</f>
        <v>Carlos Salcido</v>
      </c>
      <c r="Q258" s="386"/>
      <c r="R258" s="386"/>
      <c r="S258" s="386"/>
      <c r="T258" s="55"/>
      <c r="U258" s="27" t="str">
        <f>J280</f>
        <v>Felix Brych</v>
      </c>
    </row>
    <row r="259" spans="3:21" ht="18.75" customHeight="1" x14ac:dyDescent="0.3">
      <c r="C259" s="27" t="str">
        <f>J280</f>
        <v>Felix Brych</v>
      </c>
      <c r="D259" s="27">
        <v>4</v>
      </c>
      <c r="E259" s="42"/>
      <c r="F259" s="386" t="str">
        <f ca="1">VLOOKUP(D259,INDIRECT(G253),F$1,FALSE)</f>
        <v>Keisuke Honda</v>
      </c>
      <c r="G259" s="386"/>
      <c r="H259" s="386"/>
      <c r="I259" s="386"/>
      <c r="J259" s="50"/>
      <c r="K259" s="51"/>
      <c r="L259" s="52"/>
      <c r="M259" s="53"/>
      <c r="N259" s="54"/>
      <c r="O259" s="50"/>
      <c r="P259" s="386" t="str">
        <f ca="1">VLOOKUP(D259,INDIRECT(Q253),F$1,FALSE)</f>
        <v>Diego Reyes</v>
      </c>
      <c r="Q259" s="386"/>
      <c r="R259" s="386"/>
      <c r="S259" s="386"/>
      <c r="T259" s="55"/>
      <c r="U259" s="27" t="str">
        <f>J280</f>
        <v>Felix Brych</v>
      </c>
    </row>
    <row r="260" spans="3:21" ht="18.75" customHeight="1" x14ac:dyDescent="0.3">
      <c r="C260" s="27" t="str">
        <f>J280</f>
        <v>Felix Brych</v>
      </c>
      <c r="D260" s="27">
        <v>5</v>
      </c>
      <c r="E260" s="42"/>
      <c r="F260" s="386" t="str">
        <f ca="1">VLOOKUP(D260,INDIRECT(G253),F$1,FALSE)</f>
        <v>Yuto Nagatomo</v>
      </c>
      <c r="G260" s="386"/>
      <c r="H260" s="386"/>
      <c r="I260" s="386"/>
      <c r="J260" s="50"/>
      <c r="K260" s="51"/>
      <c r="L260" s="52"/>
      <c r="M260" s="53"/>
      <c r="N260" s="54"/>
      <c r="O260" s="50"/>
      <c r="P260" s="386" t="str">
        <f ca="1">VLOOKUP(D260,INDIRECT(Q253),F$1,FALSE)</f>
        <v>Jesús Molina</v>
      </c>
      <c r="Q260" s="386"/>
      <c r="R260" s="386"/>
      <c r="S260" s="386"/>
      <c r="T260" s="55"/>
      <c r="U260" s="27" t="str">
        <f>J280</f>
        <v>Felix Brych</v>
      </c>
    </row>
    <row r="261" spans="3:21" ht="18.75" customHeight="1" x14ac:dyDescent="0.3">
      <c r="C261" s="27" t="str">
        <f>J280</f>
        <v>Felix Brych</v>
      </c>
      <c r="D261" s="27">
        <v>6</v>
      </c>
      <c r="E261" s="42"/>
      <c r="F261" s="386" t="str">
        <f ca="1">VLOOKUP(D261,INDIRECT(G253),F$1,FALSE)</f>
        <v>Atsuto Uchida</v>
      </c>
      <c r="G261" s="386"/>
      <c r="H261" s="386"/>
      <c r="I261" s="386"/>
      <c r="J261" s="50"/>
      <c r="K261" s="51"/>
      <c r="L261" s="52"/>
      <c r="M261" s="53"/>
      <c r="N261" s="54"/>
      <c r="O261" s="50"/>
      <c r="P261" s="386" t="str">
        <f ca="1">VLOOKUP(D261,INDIRECT(Q253),F$1,FALSE)</f>
        <v>Gerardo Torrado</v>
      </c>
      <c r="Q261" s="386"/>
      <c r="R261" s="386"/>
      <c r="S261" s="386"/>
      <c r="T261" s="55"/>
      <c r="U261" s="27" t="str">
        <f>J280</f>
        <v>Felix Brych</v>
      </c>
    </row>
    <row r="262" spans="3:21" ht="18.75" customHeight="1" x14ac:dyDescent="0.3">
      <c r="C262" s="27" t="str">
        <f>J280</f>
        <v>Felix Brych</v>
      </c>
      <c r="D262" s="27">
        <v>7</v>
      </c>
      <c r="E262" s="42"/>
      <c r="F262" s="386" t="str">
        <f ca="1">VLOOKUP(D262,INDIRECT(G253),F$1,FALSE)</f>
        <v>Yasuhito Endō</v>
      </c>
      <c r="G262" s="386"/>
      <c r="H262" s="386"/>
      <c r="I262" s="386"/>
      <c r="J262" s="50"/>
      <c r="K262" s="51"/>
      <c r="L262" s="52"/>
      <c r="M262" s="53"/>
      <c r="N262" s="54"/>
      <c r="O262" s="50"/>
      <c r="P262" s="386" t="str">
        <f ca="1">VLOOKUP(D262,INDIRECT(Q253),F$1,FALSE)</f>
        <v>Pablo Barrera</v>
      </c>
      <c r="Q262" s="386"/>
      <c r="R262" s="386"/>
      <c r="S262" s="386"/>
      <c r="T262" s="55"/>
      <c r="U262" s="27" t="str">
        <f>J280</f>
        <v>Felix Brych</v>
      </c>
    </row>
    <row r="263" spans="3:21" ht="18.75" customHeight="1" x14ac:dyDescent="0.3">
      <c r="C263" s="27" t="str">
        <f>J280</f>
        <v>Felix Brych</v>
      </c>
      <c r="D263" s="27">
        <v>8</v>
      </c>
      <c r="E263" s="42"/>
      <c r="F263" s="386" t="str">
        <f ca="1">VLOOKUP(D263,INDIRECT(G253),F$1,FALSE)</f>
        <v>Hiroshi Kiyotake</v>
      </c>
      <c r="G263" s="386"/>
      <c r="H263" s="386"/>
      <c r="I263" s="386"/>
      <c r="J263" s="50"/>
      <c r="K263" s="51"/>
      <c r="L263" s="52"/>
      <c r="M263" s="53"/>
      <c r="N263" s="54"/>
      <c r="O263" s="50"/>
      <c r="P263" s="386" t="str">
        <f ca="1">VLOOKUP(D263,INDIRECT(Q253),F$1,FALSE)</f>
        <v>Ángel Reyna</v>
      </c>
      <c r="Q263" s="386"/>
      <c r="R263" s="386"/>
      <c r="S263" s="386"/>
      <c r="T263" s="55"/>
      <c r="U263" s="27" t="str">
        <f>J280</f>
        <v>Felix Brych</v>
      </c>
    </row>
    <row r="264" spans="3:21" ht="18.75" customHeight="1" x14ac:dyDescent="0.3">
      <c r="C264" s="27" t="str">
        <f>J280</f>
        <v>Felix Brych</v>
      </c>
      <c r="D264" s="27">
        <v>9</v>
      </c>
      <c r="E264" s="42"/>
      <c r="F264" s="386" t="str">
        <f ca="1">VLOOKUP(D264,INDIRECT(G253),F$1,FALSE)</f>
        <v>Shinji Okazaki</v>
      </c>
      <c r="G264" s="386"/>
      <c r="H264" s="386"/>
      <c r="I264" s="386"/>
      <c r="J264" s="50"/>
      <c r="K264" s="51"/>
      <c r="L264" s="52">
        <v>1</v>
      </c>
      <c r="M264" s="53"/>
      <c r="N264" s="54"/>
      <c r="O264" s="50"/>
      <c r="P264" s="386" t="str">
        <f ca="1">VLOOKUP(D264,INDIRECT(Q253),F$1,FALSE)</f>
        <v>Aldo de Nigris</v>
      </c>
      <c r="Q264" s="386"/>
      <c r="R264" s="386"/>
      <c r="S264" s="386"/>
      <c r="T264" s="55"/>
      <c r="U264" s="27" t="str">
        <f>J280</f>
        <v>Felix Brych</v>
      </c>
    </row>
    <row r="265" spans="3:21" ht="18.75" customHeight="1" x14ac:dyDescent="0.3">
      <c r="C265" s="27" t="str">
        <f>J280</f>
        <v>Felix Brych</v>
      </c>
      <c r="D265" s="27">
        <v>10</v>
      </c>
      <c r="E265" s="42"/>
      <c r="F265" s="386" t="str">
        <f ca="1">VLOOKUP(D265,INDIRECT(G253),F$1,FALSE)</f>
        <v>Shinji Kagawa</v>
      </c>
      <c r="G265" s="386"/>
      <c r="H265" s="386"/>
      <c r="I265" s="386"/>
      <c r="J265" s="50"/>
      <c r="K265" s="51"/>
      <c r="L265" s="52"/>
      <c r="M265" s="53"/>
      <c r="N265" s="54"/>
      <c r="O265" s="50"/>
      <c r="P265" s="386" t="str">
        <f ca="1">VLOOKUP(D265,INDIRECT(Q253),F$1,FALSE)</f>
        <v>Giovani dos Santos</v>
      </c>
      <c r="Q265" s="386"/>
      <c r="R265" s="386"/>
      <c r="S265" s="386"/>
      <c r="T265" s="55"/>
      <c r="U265" s="27" t="str">
        <f>J280</f>
        <v>Felix Brych</v>
      </c>
    </row>
    <row r="266" spans="3:21" ht="18.75" customHeight="1" x14ac:dyDescent="0.3">
      <c r="C266" s="27" t="str">
        <f>J280</f>
        <v>Felix Brych</v>
      </c>
      <c r="D266" s="27">
        <v>11</v>
      </c>
      <c r="E266" s="42"/>
      <c r="F266" s="386" t="str">
        <f ca="1">VLOOKUP(D266,INDIRECT(G253),F$1,FALSE)</f>
        <v>Mike Havenaar</v>
      </c>
      <c r="G266" s="386"/>
      <c r="H266" s="386"/>
      <c r="I266" s="386"/>
      <c r="J266" s="50"/>
      <c r="K266" s="51"/>
      <c r="L266" s="52"/>
      <c r="M266" s="53"/>
      <c r="N266" s="54"/>
      <c r="O266" s="50"/>
      <c r="P266" s="386" t="str">
        <f ca="1">VLOOKUP(D266,INDIRECT(Q253),F$1,FALSE)</f>
        <v>Javier Aquino</v>
      </c>
      <c r="Q266" s="386"/>
      <c r="R266" s="386"/>
      <c r="S266" s="386"/>
      <c r="T266" s="55"/>
      <c r="U266" s="27" t="str">
        <f>J280</f>
        <v>Felix Brych</v>
      </c>
    </row>
    <row r="267" spans="3:21" ht="18.75" customHeight="1" x14ac:dyDescent="0.3">
      <c r="C267" s="27" t="str">
        <f>J280</f>
        <v>Felix Brych</v>
      </c>
      <c r="D267" s="27">
        <v>12</v>
      </c>
      <c r="E267" s="42"/>
      <c r="F267" s="386" t="str">
        <f ca="1">VLOOKUP(D267,INDIRECT(G253),F$1,FALSE)</f>
        <v>Shusaku Nishikawa</v>
      </c>
      <c r="G267" s="386"/>
      <c r="H267" s="386"/>
      <c r="I267" s="386"/>
      <c r="J267" s="50"/>
      <c r="K267" s="51"/>
      <c r="L267" s="52"/>
      <c r="M267" s="53"/>
      <c r="N267" s="54"/>
      <c r="O267" s="50"/>
      <c r="P267" s="386" t="str">
        <f ca="1">VLOOKUP(D267,INDIRECT(Q253),F$1,FALSE)</f>
        <v>José de Jesús Corona</v>
      </c>
      <c r="Q267" s="386"/>
      <c r="R267" s="386"/>
      <c r="S267" s="386"/>
      <c r="T267" s="55"/>
      <c r="U267" s="27" t="str">
        <f>J280</f>
        <v>Felix Brych</v>
      </c>
    </row>
    <row r="268" spans="3:21" ht="18.75" customHeight="1" x14ac:dyDescent="0.3">
      <c r="C268" s="27" t="str">
        <f>J280</f>
        <v>Felix Brych</v>
      </c>
      <c r="D268" s="27">
        <v>13</v>
      </c>
      <c r="E268" s="42"/>
      <c r="F268" s="386" t="str">
        <f ca="1">VLOOKUP(D268,INDIRECT(G253),F$1,FALSE)</f>
        <v>Hajime Hosogai</v>
      </c>
      <c r="G268" s="386"/>
      <c r="H268" s="386"/>
      <c r="I268" s="386"/>
      <c r="J268" s="50"/>
      <c r="K268" s="51"/>
      <c r="L268" s="52"/>
      <c r="M268" s="53"/>
      <c r="N268" s="54"/>
      <c r="O268" s="50"/>
      <c r="P268" s="386" t="str">
        <f ca="1">VLOOKUP(D268,INDIRECT(Q253),F$1,FALSE)</f>
        <v>Severo Meza</v>
      </c>
      <c r="Q268" s="386"/>
      <c r="R268" s="386"/>
      <c r="S268" s="386"/>
      <c r="T268" s="55"/>
      <c r="U268" s="27" t="str">
        <f>J280</f>
        <v>Felix Brych</v>
      </c>
    </row>
    <row r="269" spans="3:21" ht="18.75" customHeight="1" x14ac:dyDescent="0.3">
      <c r="C269" s="27" t="str">
        <f>J280</f>
        <v>Felix Brych</v>
      </c>
      <c r="D269" s="27">
        <v>14</v>
      </c>
      <c r="E269" s="42"/>
      <c r="F269" s="386" t="str">
        <f ca="1">VLOOKUP(D269,INDIRECT(G253),F$1,FALSE)</f>
        <v>Kengo Nakamura</v>
      </c>
      <c r="G269" s="386"/>
      <c r="H269" s="386"/>
      <c r="I269" s="386"/>
      <c r="J269" s="50"/>
      <c r="K269" s="51"/>
      <c r="L269" s="52"/>
      <c r="M269" s="53">
        <v>2</v>
      </c>
      <c r="N269" s="54"/>
      <c r="O269" s="50"/>
      <c r="P269" s="386" t="str">
        <f ca="1">VLOOKUP(D269,INDIRECT(Q253),F$1,FALSE)</f>
        <v>Javier Hernández</v>
      </c>
      <c r="Q269" s="386"/>
      <c r="R269" s="386"/>
      <c r="S269" s="386"/>
      <c r="T269" s="55"/>
      <c r="U269" s="27" t="str">
        <f>J280</f>
        <v>Felix Brych</v>
      </c>
    </row>
    <row r="270" spans="3:21" ht="18.75" customHeight="1" x14ac:dyDescent="0.3">
      <c r="C270" s="27" t="str">
        <f>J280</f>
        <v>Felix Brych</v>
      </c>
      <c r="D270" s="27">
        <v>15</v>
      </c>
      <c r="E270" s="42"/>
      <c r="F270" s="386" t="str">
        <f ca="1">VLOOKUP(D270,INDIRECT(G253),F$1,FALSE)</f>
        <v>Yasuyuki Konno</v>
      </c>
      <c r="G270" s="386"/>
      <c r="H270" s="386"/>
      <c r="I270" s="386"/>
      <c r="J270" s="50"/>
      <c r="K270" s="51"/>
      <c r="L270" s="52"/>
      <c r="M270" s="53"/>
      <c r="N270" s="54"/>
      <c r="O270" s="50"/>
      <c r="P270" s="386" t="str">
        <f ca="1">VLOOKUP(D270,INDIRECT(Q253),F$1,FALSE)</f>
        <v>Héctor Moreno</v>
      </c>
      <c r="Q270" s="386"/>
      <c r="R270" s="386"/>
      <c r="S270" s="386"/>
      <c r="T270" s="55"/>
      <c r="U270" s="27" t="str">
        <f>J280</f>
        <v>Felix Brych</v>
      </c>
    </row>
    <row r="271" spans="3:21" ht="18.75" customHeight="1" x14ac:dyDescent="0.3">
      <c r="C271" s="27" t="str">
        <f>J280</f>
        <v>Felix Brych</v>
      </c>
      <c r="D271" s="27">
        <v>16</v>
      </c>
      <c r="E271" s="42"/>
      <c r="F271" s="386" t="str">
        <f ca="1">VLOOKUP(D271,INDIRECT(G253),F$1,FALSE)</f>
        <v>Yuzo Kurihara</v>
      </c>
      <c r="G271" s="386"/>
      <c r="H271" s="386"/>
      <c r="I271" s="386"/>
      <c r="J271" s="50"/>
      <c r="K271" s="51"/>
      <c r="L271" s="52"/>
      <c r="M271" s="53"/>
      <c r="N271" s="54"/>
      <c r="O271" s="50"/>
      <c r="P271" s="386" t="str">
        <f ca="1">VLOOKUP(D271,INDIRECT(Q253),F$1,FALSE)</f>
        <v>Héctor Herrera</v>
      </c>
      <c r="Q271" s="386"/>
      <c r="R271" s="386"/>
      <c r="S271" s="386"/>
      <c r="T271" s="55"/>
      <c r="U271" s="27" t="str">
        <f>J280</f>
        <v>Felix Brych</v>
      </c>
    </row>
    <row r="272" spans="3:21" ht="18.75" customHeight="1" x14ac:dyDescent="0.3">
      <c r="C272" s="27" t="str">
        <f>J280</f>
        <v>Felix Brych</v>
      </c>
      <c r="D272" s="27">
        <v>17</v>
      </c>
      <c r="E272" s="42"/>
      <c r="F272" s="386" t="str">
        <f ca="1">VLOOKUP(D272,INDIRECT(G253),F$1,FALSE)</f>
        <v>Makoto Hasebe </v>
      </c>
      <c r="G272" s="386"/>
      <c r="H272" s="386"/>
      <c r="I272" s="386"/>
      <c r="J272" s="50"/>
      <c r="K272" s="51"/>
      <c r="L272" s="52"/>
      <c r="M272" s="53"/>
      <c r="N272" s="54"/>
      <c r="O272" s="50"/>
      <c r="P272" s="386" t="str">
        <f ca="1">VLOOKUP(D272,INDIRECT(Q253),F$1,FALSE)</f>
        <v>Jesús Zavala</v>
      </c>
      <c r="Q272" s="386"/>
      <c r="R272" s="386"/>
      <c r="S272" s="386"/>
      <c r="T272" s="55"/>
      <c r="U272" s="27" t="str">
        <f>J280</f>
        <v>Felix Brych</v>
      </c>
    </row>
    <row r="273" spans="3:21" ht="18.75" customHeight="1" x14ac:dyDescent="0.3">
      <c r="C273" s="27" t="str">
        <f>J280</f>
        <v>Felix Brych</v>
      </c>
      <c r="D273" s="27">
        <v>18</v>
      </c>
      <c r="E273" s="42"/>
      <c r="F273" s="386" t="str">
        <f ca="1">VLOOKUP(D273,INDIRECT(G253),F$1,FALSE)</f>
        <v>Ryōichi Maeda</v>
      </c>
      <c r="G273" s="386"/>
      <c r="H273" s="386"/>
      <c r="I273" s="386"/>
      <c r="J273" s="50"/>
      <c r="K273" s="51"/>
      <c r="L273" s="52"/>
      <c r="M273" s="53"/>
      <c r="N273" s="54"/>
      <c r="O273" s="50"/>
      <c r="P273" s="386" t="str">
        <f ca="1">VLOOKUP(D273,INDIRECT(Q253),F$1,FALSE)</f>
        <v>Andrés Guardado</v>
      </c>
      <c r="Q273" s="386"/>
      <c r="R273" s="386"/>
      <c r="S273" s="386"/>
      <c r="T273" s="55"/>
      <c r="U273" s="27" t="str">
        <f>J280</f>
        <v>Felix Brych</v>
      </c>
    </row>
    <row r="274" spans="3:21" ht="18.75" customHeight="1" x14ac:dyDescent="0.3">
      <c r="C274" s="27" t="str">
        <f>J280</f>
        <v>Felix Brych</v>
      </c>
      <c r="D274" s="27">
        <v>19</v>
      </c>
      <c r="E274" s="42"/>
      <c r="F274" s="386" t="str">
        <f ca="1">VLOOKUP(D274,INDIRECT(G253),F$1,FALSE)</f>
        <v>Takashi Inui</v>
      </c>
      <c r="G274" s="386"/>
      <c r="H274" s="386"/>
      <c r="I274" s="386"/>
      <c r="J274" s="50"/>
      <c r="K274" s="51"/>
      <c r="L274" s="52"/>
      <c r="M274" s="53"/>
      <c r="N274" s="54"/>
      <c r="O274" s="50"/>
      <c r="P274" s="386" t="str">
        <f ca="1">VLOOKUP(D274,INDIRECT(Q253),F$1,FALSE)</f>
        <v>Raúl Jiménez</v>
      </c>
      <c r="Q274" s="386"/>
      <c r="R274" s="386"/>
      <c r="S274" s="386"/>
      <c r="T274" s="55"/>
      <c r="U274" s="27" t="str">
        <f>J280</f>
        <v>Felix Brych</v>
      </c>
    </row>
    <row r="275" spans="3:21" ht="18.75" customHeight="1" x14ac:dyDescent="0.3">
      <c r="C275" s="27" t="str">
        <f>J280</f>
        <v>Felix Brych</v>
      </c>
      <c r="D275" s="27">
        <v>20</v>
      </c>
      <c r="E275" s="42"/>
      <c r="F275" s="386" t="str">
        <f ca="1">VLOOKUP(D275,INDIRECT(G253),F$1,FALSE)</f>
        <v>Hideto Takahashi</v>
      </c>
      <c r="G275" s="386"/>
      <c r="H275" s="386"/>
      <c r="I275" s="386"/>
      <c r="J275" s="50"/>
      <c r="K275" s="51"/>
      <c r="L275" s="52"/>
      <c r="M275" s="53"/>
      <c r="N275" s="54"/>
      <c r="O275" s="50"/>
      <c r="P275" s="386" t="str">
        <f ca="1">VLOOKUP(D275,INDIRECT(Q253),F$1,FALSE)</f>
        <v>Jorge Torres Nilo</v>
      </c>
      <c r="Q275" s="386"/>
      <c r="R275" s="386"/>
      <c r="S275" s="386"/>
      <c r="T275" s="55"/>
      <c r="U275" s="27" t="str">
        <f>J280</f>
        <v>Felix Brych</v>
      </c>
    </row>
    <row r="276" spans="3:21" ht="18.75" customHeight="1" x14ac:dyDescent="0.3">
      <c r="C276" s="27" t="str">
        <f>J280</f>
        <v>Felix Brych</v>
      </c>
      <c r="D276" s="27">
        <v>21</v>
      </c>
      <c r="E276" s="42"/>
      <c r="F276" s="386" t="str">
        <f ca="1">VLOOKUP(D276,INDIRECT(G253),F$1,FALSE)</f>
        <v>Hiroki Sakai</v>
      </c>
      <c r="G276" s="386"/>
      <c r="H276" s="386"/>
      <c r="I276" s="386"/>
      <c r="J276" s="50">
        <v>1</v>
      </c>
      <c r="K276" s="51"/>
      <c r="L276" s="52"/>
      <c r="M276" s="53"/>
      <c r="N276" s="54"/>
      <c r="O276" s="50"/>
      <c r="P276" s="386" t="str">
        <f ca="1">VLOOKUP(D276,INDIRECT(Q253),F$1,FALSE)</f>
        <v>Hiram Mier</v>
      </c>
      <c r="Q276" s="386"/>
      <c r="R276" s="386"/>
      <c r="S276" s="386"/>
      <c r="T276" s="55"/>
      <c r="U276" s="27" t="str">
        <f>J280</f>
        <v>Felix Brych</v>
      </c>
    </row>
    <row r="277" spans="3:21" ht="18.75" customHeight="1" x14ac:dyDescent="0.3">
      <c r="C277" s="27" t="str">
        <f>J280</f>
        <v>Felix Brych</v>
      </c>
      <c r="D277" s="27">
        <v>22</v>
      </c>
      <c r="E277" s="42"/>
      <c r="F277" s="368" t="str">
        <f ca="1">VLOOKUP(D277,INDIRECT(G253),F$1,FALSE)</f>
        <v>Maya Yoshida</v>
      </c>
      <c r="G277" s="369"/>
      <c r="H277" s="369"/>
      <c r="I277" s="370"/>
      <c r="J277" s="50"/>
      <c r="K277" s="51"/>
      <c r="L277" s="52"/>
      <c r="M277" s="53"/>
      <c r="N277" s="54"/>
      <c r="O277" s="50"/>
      <c r="P277" s="368" t="str">
        <f ca="1">VLOOKUP(D277,INDIRECT(Q253),F$1,FALSE)</f>
        <v>Gerardo Flores</v>
      </c>
      <c r="Q277" s="369"/>
      <c r="R277" s="369"/>
      <c r="S277" s="370"/>
      <c r="T277" s="55"/>
      <c r="U277" s="27" t="str">
        <f>J280</f>
        <v>Felix Brych</v>
      </c>
    </row>
    <row r="278" spans="3:21" ht="18.75" customHeight="1" thickBot="1" x14ac:dyDescent="0.35">
      <c r="C278" s="27" t="str">
        <f>J280</f>
        <v>Felix Brych</v>
      </c>
      <c r="D278" s="27">
        <v>23</v>
      </c>
      <c r="E278" s="57"/>
      <c r="F278" s="283" t="str">
        <f ca="1">VLOOKUP(D278,INDIRECT(G253),F$1,FALSE)</f>
        <v>Shūichi Gonda</v>
      </c>
      <c r="G278" s="283"/>
      <c r="H278" s="283"/>
      <c r="I278" s="283"/>
      <c r="J278" s="58"/>
      <c r="K278" s="59"/>
      <c r="L278" s="60"/>
      <c r="M278" s="61"/>
      <c r="N278" s="57"/>
      <c r="O278" s="58"/>
      <c r="P278" s="283" t="str">
        <f ca="1">VLOOKUP(D278,INDIRECT(Q253),F$1,FALSE)</f>
        <v>Alfredo Talavera</v>
      </c>
      <c r="Q278" s="283"/>
      <c r="R278" s="283"/>
      <c r="S278" s="283"/>
      <c r="T278" s="62"/>
      <c r="U278" s="27" t="str">
        <f>J280</f>
        <v>Felix Brych</v>
      </c>
    </row>
    <row r="279" spans="3:21" ht="18.75" customHeight="1" x14ac:dyDescent="0.3">
      <c r="D279" s="27">
        <v>24</v>
      </c>
      <c r="E279" s="371" t="str">
        <f ca="1">VLOOKUP(D279,INDIRECT(G253),F$1,FALSE)</f>
        <v>Alberto Zaccheroni</v>
      </c>
      <c r="F279" s="372"/>
      <c r="G279" s="372"/>
      <c r="H279" s="372"/>
      <c r="I279" s="373"/>
      <c r="J279" s="374" t="str">
        <f ca="1">Traducciones!$C$50</f>
        <v>Árbitro</v>
      </c>
      <c r="K279" s="375"/>
      <c r="L279" s="375"/>
      <c r="M279" s="375"/>
      <c r="N279" s="375"/>
      <c r="O279" s="376"/>
      <c r="P279" s="377" t="str">
        <f ca="1">VLOOKUP(D279,INDIRECT(Q253),F$1,FALSE)</f>
        <v>José Manuel de la Torre</v>
      </c>
      <c r="Q279" s="372"/>
      <c r="R279" s="372"/>
      <c r="S279" s="372"/>
      <c r="T279" s="378"/>
    </row>
    <row r="280" spans="3:21" ht="18.75" customHeight="1" thickBot="1" x14ac:dyDescent="0.35">
      <c r="E280" s="389" t="str">
        <f ca="1">E281&amp;" "&amp;F281</f>
        <v>22/06/2013 21:00</v>
      </c>
      <c r="F280" s="380"/>
      <c r="G280" s="380"/>
      <c r="H280" s="380"/>
      <c r="I280" s="381"/>
      <c r="J280" s="363" t="s">
        <v>515</v>
      </c>
      <c r="K280" s="382"/>
      <c r="L280" s="382"/>
      <c r="M280" s="382"/>
      <c r="N280" s="382"/>
      <c r="O280" s="284"/>
      <c r="P280" s="383" t="str">
        <f>LOOKUP(C254,Calendario!$C$3:$C$18,Calendario!$K$3:$K$18)</f>
        <v>Estadio Mineirão - Belo Horizonte</v>
      </c>
      <c r="Q280" s="384"/>
      <c r="R280" s="384"/>
      <c r="S280" s="384"/>
      <c r="T280" s="385"/>
    </row>
    <row r="281" spans="3:21" ht="18.75" customHeight="1" thickBot="1" x14ac:dyDescent="0.35">
      <c r="E281" s="28" t="str">
        <f ca="1">LOOKUP(C254,Calendario!$C$3:$C$18,Calendario!$J$3:$J$18)</f>
        <v>22/06/2013</v>
      </c>
      <c r="F281" s="28" t="str">
        <f ca="1">LOOKUP(C254,Calendario!$C$3:$C$18,Calendario!$I$3:$I$18)</f>
        <v>21:00</v>
      </c>
      <c r="G281" s="28" t="str">
        <f ca="1">INDEX(Traducciones!$D$20:$D$27,MATCH(E282,Traducciones!$C$20:$C$27,0))</f>
        <v>Nigeria</v>
      </c>
      <c r="H281" s="28"/>
      <c r="I281" s="28"/>
      <c r="J281" s="28"/>
      <c r="K281" s="28"/>
      <c r="L281" s="28"/>
      <c r="M281" s="28"/>
      <c r="N281" s="28"/>
      <c r="O281" s="28"/>
      <c r="P281" s="28"/>
      <c r="Q281" s="28" t="str">
        <f ca="1">INDEX(Traducciones!$D$20:$D$27,MATCH(N282,Traducciones!$C$20:$C$27,0))</f>
        <v>España</v>
      </c>
    </row>
    <row r="282" spans="3:21" ht="18.75" customHeight="1" x14ac:dyDescent="0.3">
      <c r="C282" s="27">
        <v>11</v>
      </c>
      <c r="E282" s="293" t="str">
        <f ca="1">LOOKUP($C282,Calendario!$C$3:$C$18,Calendario!$E$3:$E$18)</f>
        <v>Nigeria</v>
      </c>
      <c r="F282" s="294"/>
      <c r="G282" s="294"/>
      <c r="H282" s="294"/>
      <c r="I282" s="294"/>
      <c r="J282" s="294"/>
      <c r="K282" s="387"/>
      <c r="L282" s="390">
        <f>SUM(L284:L306)</f>
        <v>0</v>
      </c>
      <c r="M282" s="392">
        <f>SUM(M284:M306)</f>
        <v>3</v>
      </c>
      <c r="N282" s="293" t="str">
        <f ca="1">LOOKUP($C282,Calendario!$C$3:$C$18,Calendario!$H$3:$H$18)</f>
        <v>España</v>
      </c>
      <c r="O282" s="294"/>
      <c r="P282" s="294"/>
      <c r="Q282" s="294"/>
      <c r="R282" s="294"/>
      <c r="S282" s="294"/>
      <c r="T282" s="387"/>
    </row>
    <row r="283" spans="3:21" ht="18.75" customHeight="1" thickBot="1" x14ac:dyDescent="0.35">
      <c r="E283" s="38" t="s">
        <v>358</v>
      </c>
      <c r="F283" s="283"/>
      <c r="G283" s="283"/>
      <c r="H283" s="283"/>
      <c r="I283" s="283"/>
      <c r="J283" s="39"/>
      <c r="K283" s="40"/>
      <c r="L283" s="391"/>
      <c r="M283" s="393"/>
      <c r="N283" s="38"/>
      <c r="O283" s="41"/>
      <c r="P283" s="388"/>
      <c r="Q283" s="380"/>
      <c r="R283" s="380"/>
      <c r="S283" s="381"/>
      <c r="T283" s="40" t="str">
        <f>E283</f>
        <v>Min.</v>
      </c>
    </row>
    <row r="284" spans="3:21" ht="18.75" customHeight="1" x14ac:dyDescent="0.3">
      <c r="C284" s="27" t="str">
        <f>J308</f>
        <v>Joel Aguilar</v>
      </c>
      <c r="D284" s="27">
        <v>1</v>
      </c>
      <c r="E284" s="42"/>
      <c r="F284" s="294" t="str">
        <f ca="1">VLOOKUP(D284,INDIRECT(G281),F$1,FALSE)</f>
        <v>Vincent Enyeama</v>
      </c>
      <c r="G284" s="294"/>
      <c r="H284" s="294"/>
      <c r="I284" s="294"/>
      <c r="J284" s="43"/>
      <c r="K284" s="44"/>
      <c r="L284" s="45"/>
      <c r="M284" s="46"/>
      <c r="N284" s="47"/>
      <c r="O284" s="48"/>
      <c r="P284" s="294" t="str">
        <f ca="1">VLOOKUP(D284,INDIRECT(Q281),F$1,FALSE)</f>
        <v>Iker Casillas </v>
      </c>
      <c r="Q284" s="294"/>
      <c r="R284" s="294"/>
      <c r="S284" s="294"/>
      <c r="T284" s="49"/>
      <c r="U284" s="27" t="str">
        <f>J308</f>
        <v>Joel Aguilar</v>
      </c>
    </row>
    <row r="285" spans="3:21" ht="18.75" customHeight="1" x14ac:dyDescent="0.3">
      <c r="C285" s="27" t="str">
        <f>J308</f>
        <v>Joel Aguilar</v>
      </c>
      <c r="D285" s="27">
        <v>2</v>
      </c>
      <c r="E285" s="42"/>
      <c r="F285" s="386" t="str">
        <f ca="1">VLOOKUP(D285,INDIRECT(G281),F$1,FALSE)</f>
        <v>Godfrey Oboabona</v>
      </c>
      <c r="G285" s="386"/>
      <c r="H285" s="386"/>
      <c r="I285" s="386"/>
      <c r="J285" s="50"/>
      <c r="K285" s="51"/>
      <c r="L285" s="52"/>
      <c r="M285" s="53"/>
      <c r="N285" s="54"/>
      <c r="O285" s="50"/>
      <c r="P285" s="386" t="str">
        <f ca="1">VLOOKUP(D285,INDIRECT(Q281),F$1,FALSE)</f>
        <v>Raúl Albiol</v>
      </c>
      <c r="Q285" s="386"/>
      <c r="R285" s="386"/>
      <c r="S285" s="386"/>
      <c r="T285" s="55"/>
      <c r="U285" s="27" t="str">
        <f>J308</f>
        <v>Joel Aguilar</v>
      </c>
    </row>
    <row r="286" spans="3:21" ht="18.75" customHeight="1" x14ac:dyDescent="0.3">
      <c r="C286" s="27" t="str">
        <f>J308</f>
        <v>Joel Aguilar</v>
      </c>
      <c r="D286" s="27">
        <v>3</v>
      </c>
      <c r="E286" s="42"/>
      <c r="F286" s="386" t="str">
        <f ca="1">VLOOKUP(D286,INDIRECT(G281),F$1,FALSE)</f>
        <v>Uwa Elderson Echiéjilé</v>
      </c>
      <c r="G286" s="386"/>
      <c r="H286" s="386"/>
      <c r="I286" s="386"/>
      <c r="J286" s="50"/>
      <c r="K286" s="51"/>
      <c r="L286" s="56"/>
      <c r="M286" s="53"/>
      <c r="N286" s="54"/>
      <c r="O286" s="50"/>
      <c r="P286" s="386" t="str">
        <f ca="1">VLOOKUP(D286,INDIRECT(Q281),F$1,FALSE)</f>
        <v>Gerard Piqué</v>
      </c>
      <c r="Q286" s="386"/>
      <c r="R286" s="386"/>
      <c r="S286" s="386"/>
      <c r="T286" s="55"/>
      <c r="U286" s="27" t="str">
        <f>J308</f>
        <v>Joel Aguilar</v>
      </c>
    </row>
    <row r="287" spans="3:21" ht="18.75" customHeight="1" x14ac:dyDescent="0.3">
      <c r="C287" s="27" t="str">
        <f>J308</f>
        <v>Joel Aguilar</v>
      </c>
      <c r="D287" s="27">
        <v>4</v>
      </c>
      <c r="E287" s="42"/>
      <c r="F287" s="386" t="str">
        <f ca="1">VLOOKUP(D287,INDIRECT(G281),F$1,FALSE)</f>
        <v>John Ugochukwu</v>
      </c>
      <c r="G287" s="386"/>
      <c r="H287" s="386"/>
      <c r="I287" s="386"/>
      <c r="J287" s="50"/>
      <c r="K287" s="51"/>
      <c r="L287" s="52"/>
      <c r="M287" s="53"/>
      <c r="N287" s="54"/>
      <c r="O287" s="50"/>
      <c r="P287" s="386" t="str">
        <f ca="1">VLOOKUP(D287,INDIRECT(Q281),F$1,FALSE)</f>
        <v>Javi Martínez</v>
      </c>
      <c r="Q287" s="386"/>
      <c r="R287" s="386"/>
      <c r="S287" s="386"/>
      <c r="T287" s="55"/>
      <c r="U287" s="27" t="str">
        <f>J308</f>
        <v>Joel Aguilar</v>
      </c>
    </row>
    <row r="288" spans="3:21" ht="18.75" customHeight="1" x14ac:dyDescent="0.3">
      <c r="C288" s="27" t="str">
        <f>J308</f>
        <v>Joel Aguilar</v>
      </c>
      <c r="D288" s="27">
        <v>5</v>
      </c>
      <c r="E288" s="42"/>
      <c r="F288" s="386" t="str">
        <f ca="1">VLOOKUP(D288,INDIRECT(G281),F$1,FALSE)</f>
        <v>Efe Ambrose</v>
      </c>
      <c r="G288" s="386"/>
      <c r="H288" s="386"/>
      <c r="I288" s="386"/>
      <c r="J288" s="50"/>
      <c r="K288" s="51"/>
      <c r="L288" s="52"/>
      <c r="M288" s="53"/>
      <c r="N288" s="54"/>
      <c r="O288" s="50"/>
      <c r="P288" s="386" t="str">
        <f ca="1">VLOOKUP(D288,INDIRECT(Q281),F$1,FALSE)</f>
        <v>César Azpilicueta</v>
      </c>
      <c r="Q288" s="386"/>
      <c r="R288" s="386"/>
      <c r="S288" s="386"/>
      <c r="T288" s="55"/>
      <c r="U288" s="27" t="str">
        <f>J308</f>
        <v>Joel Aguilar</v>
      </c>
    </row>
    <row r="289" spans="3:21" ht="18.75" customHeight="1" x14ac:dyDescent="0.3">
      <c r="C289" s="27" t="str">
        <f>J308</f>
        <v>Joel Aguilar</v>
      </c>
      <c r="D289" s="27">
        <v>6</v>
      </c>
      <c r="E289" s="42"/>
      <c r="F289" s="386" t="str">
        <f ca="1">VLOOKUP(D289,INDIRECT(G281),F$1,FALSE)</f>
        <v>Azubuike Egwuekwe</v>
      </c>
      <c r="G289" s="386"/>
      <c r="H289" s="386"/>
      <c r="I289" s="386"/>
      <c r="J289" s="50"/>
      <c r="K289" s="51"/>
      <c r="L289" s="52"/>
      <c r="M289" s="53"/>
      <c r="N289" s="54"/>
      <c r="O289" s="50"/>
      <c r="P289" s="386" t="str">
        <f ca="1">VLOOKUP(D289,INDIRECT(Q281),F$1,FALSE)</f>
        <v>Andrés Iniesta</v>
      </c>
      <c r="Q289" s="386"/>
      <c r="R289" s="386"/>
      <c r="S289" s="386"/>
      <c r="T289" s="55"/>
      <c r="U289" s="27" t="str">
        <f>J308</f>
        <v>Joel Aguilar</v>
      </c>
    </row>
    <row r="290" spans="3:21" ht="18.75" customHeight="1" x14ac:dyDescent="0.3">
      <c r="C290" s="27" t="str">
        <f>J308</f>
        <v>Joel Aguilar</v>
      </c>
      <c r="D290" s="27">
        <v>7</v>
      </c>
      <c r="E290" s="42"/>
      <c r="F290" s="386" t="str">
        <f ca="1">VLOOKUP(D290,INDIRECT(G281),F$1,FALSE)</f>
        <v>Ahmed Musa</v>
      </c>
      <c r="G290" s="386"/>
      <c r="H290" s="386"/>
      <c r="I290" s="386"/>
      <c r="J290" s="50"/>
      <c r="K290" s="51"/>
      <c r="L290" s="52"/>
      <c r="M290" s="53"/>
      <c r="N290" s="54"/>
      <c r="O290" s="50"/>
      <c r="P290" s="386" t="str">
        <f ca="1">VLOOKUP(D290,INDIRECT(Q281),F$1,FALSE)</f>
        <v>David Villa</v>
      </c>
      <c r="Q290" s="386"/>
      <c r="R290" s="386"/>
      <c r="S290" s="386"/>
      <c r="T290" s="55"/>
      <c r="U290" s="27" t="str">
        <f>J308</f>
        <v>Joel Aguilar</v>
      </c>
    </row>
    <row r="291" spans="3:21" ht="18.75" customHeight="1" x14ac:dyDescent="0.3">
      <c r="C291" s="27" t="str">
        <f>J308</f>
        <v>Joel Aguilar</v>
      </c>
      <c r="D291" s="27">
        <v>8</v>
      </c>
      <c r="E291" s="42"/>
      <c r="F291" s="386" t="str">
        <f ca="1">VLOOKUP(D291,INDIRECT(G281),F$1,FALSE)</f>
        <v>Brown Ideye</v>
      </c>
      <c r="G291" s="386"/>
      <c r="H291" s="386"/>
      <c r="I291" s="386"/>
      <c r="J291" s="50"/>
      <c r="K291" s="51"/>
      <c r="L291" s="52"/>
      <c r="M291" s="53"/>
      <c r="N291" s="54"/>
      <c r="O291" s="50"/>
      <c r="P291" s="386" t="str">
        <f ca="1">VLOOKUP(D291,INDIRECT(Q281),F$1,FALSE)</f>
        <v>Xavi Hernández</v>
      </c>
      <c r="Q291" s="386"/>
      <c r="R291" s="386"/>
      <c r="S291" s="386"/>
      <c r="T291" s="55"/>
      <c r="U291" s="27" t="str">
        <f>J308</f>
        <v>Joel Aguilar</v>
      </c>
    </row>
    <row r="292" spans="3:21" ht="18.75" customHeight="1" x14ac:dyDescent="0.3">
      <c r="C292" s="27" t="str">
        <f>J308</f>
        <v>Joel Aguilar</v>
      </c>
      <c r="D292" s="27">
        <v>9</v>
      </c>
      <c r="E292" s="42"/>
      <c r="F292" s="386" t="str">
        <f ca="1">VLOOKUP(D292,INDIRECT(G281),F$1,FALSE)</f>
        <v>Joseph Akpala</v>
      </c>
      <c r="G292" s="386"/>
      <c r="H292" s="386"/>
      <c r="I292" s="386"/>
      <c r="J292" s="50"/>
      <c r="K292" s="51"/>
      <c r="L292" s="52"/>
      <c r="M292" s="53">
        <v>1</v>
      </c>
      <c r="N292" s="54"/>
      <c r="O292" s="50"/>
      <c r="P292" s="386" t="str">
        <f ca="1">VLOOKUP(D292,INDIRECT(Q281),F$1,FALSE)</f>
        <v>Fernando Torres</v>
      </c>
      <c r="Q292" s="386"/>
      <c r="R292" s="386"/>
      <c r="S292" s="386"/>
      <c r="T292" s="55"/>
      <c r="U292" s="27" t="str">
        <f>J308</f>
        <v>Joel Aguilar</v>
      </c>
    </row>
    <row r="293" spans="3:21" ht="18.75" customHeight="1" x14ac:dyDescent="0.3">
      <c r="C293" s="27" t="str">
        <f>J308</f>
        <v>Joel Aguilar</v>
      </c>
      <c r="D293" s="27">
        <v>10</v>
      </c>
      <c r="E293" s="42"/>
      <c r="F293" s="386" t="str">
        <f ca="1">VLOOKUP(D293,INDIRECT(G281),F$1,FALSE)</f>
        <v>Mikel John Obi</v>
      </c>
      <c r="G293" s="386"/>
      <c r="H293" s="386"/>
      <c r="I293" s="386"/>
      <c r="J293" s="50"/>
      <c r="K293" s="51"/>
      <c r="L293" s="52"/>
      <c r="M293" s="53"/>
      <c r="N293" s="54"/>
      <c r="O293" s="50"/>
      <c r="P293" s="386" t="str">
        <f ca="1">VLOOKUP(D293,INDIRECT(Q281),F$1,FALSE)</f>
        <v>Cesc Fàbregas</v>
      </c>
      <c r="Q293" s="386"/>
      <c r="R293" s="386"/>
      <c r="S293" s="386"/>
      <c r="T293" s="55"/>
      <c r="U293" s="27" t="str">
        <f>J308</f>
        <v>Joel Aguilar</v>
      </c>
    </row>
    <row r="294" spans="3:21" ht="18.75" customHeight="1" x14ac:dyDescent="0.3">
      <c r="C294" s="27" t="str">
        <f>J308</f>
        <v>Joel Aguilar</v>
      </c>
      <c r="D294" s="27">
        <v>11</v>
      </c>
      <c r="E294" s="42"/>
      <c r="F294" s="386" t="str">
        <f ca="1">VLOOKUP(D294,INDIRECT(G281),F$1,FALSE)</f>
        <v>Mohammed Gambo</v>
      </c>
      <c r="G294" s="386"/>
      <c r="H294" s="386"/>
      <c r="I294" s="386"/>
      <c r="J294" s="50"/>
      <c r="K294" s="51"/>
      <c r="L294" s="52"/>
      <c r="M294" s="53"/>
      <c r="N294" s="54"/>
      <c r="O294" s="50"/>
      <c r="P294" s="386" t="str">
        <f ca="1">VLOOKUP(D294,INDIRECT(Q281),F$1,FALSE)</f>
        <v>Pedro Rodríguez</v>
      </c>
      <c r="Q294" s="386"/>
      <c r="R294" s="386"/>
      <c r="S294" s="386"/>
      <c r="T294" s="55"/>
      <c r="U294" s="27" t="str">
        <f>J308</f>
        <v>Joel Aguilar</v>
      </c>
    </row>
    <row r="295" spans="3:21" ht="18.75" customHeight="1" x14ac:dyDescent="0.3">
      <c r="C295" s="27" t="str">
        <f>J308</f>
        <v>Joel Aguilar</v>
      </c>
      <c r="D295" s="27">
        <v>12</v>
      </c>
      <c r="E295" s="42"/>
      <c r="F295" s="386" t="str">
        <f ca="1">VLOOKUP(D295,INDIRECT(G281),F$1,FALSE)</f>
        <v>Solomon Kwambe</v>
      </c>
      <c r="G295" s="386"/>
      <c r="H295" s="386"/>
      <c r="I295" s="386"/>
      <c r="J295" s="50"/>
      <c r="K295" s="51"/>
      <c r="L295" s="52"/>
      <c r="M295" s="53"/>
      <c r="N295" s="54"/>
      <c r="O295" s="50"/>
      <c r="P295" s="386" t="str">
        <f ca="1">VLOOKUP(D295,INDIRECT(Q281),F$1,FALSE)</f>
        <v>Víctor Valdés</v>
      </c>
      <c r="Q295" s="386"/>
      <c r="R295" s="386"/>
      <c r="S295" s="386"/>
      <c r="T295" s="55"/>
      <c r="U295" s="27" t="str">
        <f>J308</f>
        <v>Joel Aguilar</v>
      </c>
    </row>
    <row r="296" spans="3:21" ht="18.75" customHeight="1" x14ac:dyDescent="0.3">
      <c r="C296" s="27" t="str">
        <f>J308</f>
        <v>Joel Aguilar</v>
      </c>
      <c r="D296" s="27">
        <v>13</v>
      </c>
      <c r="E296" s="42"/>
      <c r="F296" s="386" t="str">
        <f ca="1">VLOOKUP(D296,INDIRECT(G281),F$1,FALSE)</f>
        <v>Fegor Ogude</v>
      </c>
      <c r="G296" s="386"/>
      <c r="H296" s="386"/>
      <c r="I296" s="386"/>
      <c r="J296" s="50"/>
      <c r="K296" s="51"/>
      <c r="L296" s="52"/>
      <c r="M296" s="53"/>
      <c r="N296" s="54"/>
      <c r="O296" s="50"/>
      <c r="P296" s="386" t="str">
        <f ca="1">VLOOKUP(D296,INDIRECT(Q281),F$1,FALSE)</f>
        <v>Juan Mata</v>
      </c>
      <c r="Q296" s="386"/>
      <c r="R296" s="386"/>
      <c r="S296" s="386"/>
      <c r="T296" s="55"/>
      <c r="U296" s="27" t="str">
        <f>J308</f>
        <v>Joel Aguilar</v>
      </c>
    </row>
    <row r="297" spans="3:21" ht="18.75" customHeight="1" x14ac:dyDescent="0.3">
      <c r="C297" s="27" t="str">
        <f>J308</f>
        <v>Joel Aguilar</v>
      </c>
      <c r="D297" s="27">
        <v>14</v>
      </c>
      <c r="E297" s="42"/>
      <c r="F297" s="386" t="str">
        <f ca="1">VLOOKUP(D297,INDIRECT(G281),F$1,FALSE)</f>
        <v>Anthony Ujah</v>
      </c>
      <c r="G297" s="386"/>
      <c r="H297" s="386"/>
      <c r="I297" s="386"/>
      <c r="J297" s="50"/>
      <c r="K297" s="51"/>
      <c r="L297" s="52"/>
      <c r="M297" s="53"/>
      <c r="N297" s="54"/>
      <c r="O297" s="50"/>
      <c r="P297" s="386" t="str">
        <f ca="1">VLOOKUP(D297,INDIRECT(Q281),F$1,FALSE)</f>
        <v>Roberto Soldado</v>
      </c>
      <c r="Q297" s="386"/>
      <c r="R297" s="386"/>
      <c r="S297" s="386"/>
      <c r="T297" s="55"/>
      <c r="U297" s="27" t="str">
        <f>J308</f>
        <v>Joel Aguilar</v>
      </c>
    </row>
    <row r="298" spans="3:21" ht="18.75" customHeight="1" x14ac:dyDescent="0.3">
      <c r="C298" s="27" t="str">
        <f>J308</f>
        <v>Joel Aguilar</v>
      </c>
      <c r="D298" s="27">
        <v>15</v>
      </c>
      <c r="E298" s="42"/>
      <c r="F298" s="386" t="str">
        <f ca="1">VLOOKUP(D298,INDIRECT(G281),F$1,FALSE)</f>
        <v>Michel Babatunde</v>
      </c>
      <c r="G298" s="386"/>
      <c r="H298" s="386"/>
      <c r="I298" s="386"/>
      <c r="J298" s="50"/>
      <c r="K298" s="51"/>
      <c r="L298" s="52"/>
      <c r="M298" s="53"/>
      <c r="N298" s="54"/>
      <c r="O298" s="50"/>
      <c r="P298" s="386" t="str">
        <f ca="1">VLOOKUP(D298,INDIRECT(Q281),F$1,FALSE)</f>
        <v>Sergio Ramos</v>
      </c>
      <c r="Q298" s="386"/>
      <c r="R298" s="386"/>
      <c r="S298" s="386"/>
      <c r="T298" s="55"/>
      <c r="U298" s="27" t="str">
        <f>J308</f>
        <v>Joel Aguilar</v>
      </c>
    </row>
    <row r="299" spans="3:21" ht="18.75" customHeight="1" x14ac:dyDescent="0.3">
      <c r="C299" s="27" t="str">
        <f>J308</f>
        <v>Joel Aguilar</v>
      </c>
      <c r="D299" s="27">
        <v>16</v>
      </c>
      <c r="E299" s="42"/>
      <c r="F299" s="386" t="str">
        <f ca="1">VLOOKUP(D299,INDIRECT(G281),F$1,FALSE)</f>
        <v>Austin Ejide</v>
      </c>
      <c r="G299" s="386"/>
      <c r="H299" s="386"/>
      <c r="I299" s="386"/>
      <c r="J299" s="50"/>
      <c r="K299" s="51"/>
      <c r="L299" s="52"/>
      <c r="M299" s="53"/>
      <c r="N299" s="54"/>
      <c r="O299" s="50"/>
      <c r="P299" s="386" t="str">
        <f ca="1">VLOOKUP(D299,INDIRECT(Q281),F$1,FALSE)</f>
        <v>Sergio Busquets</v>
      </c>
      <c r="Q299" s="386"/>
      <c r="R299" s="386"/>
      <c r="S299" s="386"/>
      <c r="T299" s="55"/>
      <c r="U299" s="27" t="str">
        <f>J308</f>
        <v>Joel Aguilar</v>
      </c>
    </row>
    <row r="300" spans="3:21" ht="18.75" customHeight="1" x14ac:dyDescent="0.3">
      <c r="C300" s="27" t="str">
        <f>J308</f>
        <v>Joel Aguilar</v>
      </c>
      <c r="D300" s="27">
        <v>17</v>
      </c>
      <c r="E300" s="42"/>
      <c r="F300" s="386" t="str">
        <f ca="1">VLOOKUP(D300,INDIRECT(G281),F$1,FALSE)</f>
        <v>Ogenyi Onazi</v>
      </c>
      <c r="G300" s="386"/>
      <c r="H300" s="386"/>
      <c r="I300" s="386"/>
      <c r="J300" s="50"/>
      <c r="K300" s="51"/>
      <c r="L300" s="52"/>
      <c r="M300" s="53"/>
      <c r="N300" s="54"/>
      <c r="O300" s="50"/>
      <c r="P300" s="386" t="str">
        <f ca="1">VLOOKUP(D300,INDIRECT(Q281),F$1,FALSE)</f>
        <v>Álvaro Arbeloa</v>
      </c>
      <c r="Q300" s="386"/>
      <c r="R300" s="386"/>
      <c r="S300" s="386"/>
      <c r="T300" s="55"/>
      <c r="U300" s="27" t="str">
        <f>J308</f>
        <v>Joel Aguilar</v>
      </c>
    </row>
    <row r="301" spans="3:21" ht="18.75" customHeight="1" x14ac:dyDescent="0.3">
      <c r="C301" s="27" t="str">
        <f>J308</f>
        <v>Joel Aguilar</v>
      </c>
      <c r="D301" s="27">
        <v>18</v>
      </c>
      <c r="E301" s="42"/>
      <c r="F301" s="386" t="str">
        <f ca="1">VLOOKUP(D301,INDIRECT(G281),F$1,FALSE)</f>
        <v>Emeka Eze</v>
      </c>
      <c r="G301" s="386"/>
      <c r="H301" s="386"/>
      <c r="I301" s="386"/>
      <c r="J301" s="50"/>
      <c r="K301" s="51"/>
      <c r="L301" s="52"/>
      <c r="M301" s="53">
        <v>2</v>
      </c>
      <c r="N301" s="54"/>
      <c r="O301" s="50"/>
      <c r="P301" s="386" t="str">
        <f ca="1">VLOOKUP(D301,INDIRECT(Q281),F$1,FALSE)</f>
        <v>Jordi Alba</v>
      </c>
      <c r="Q301" s="386"/>
      <c r="R301" s="386"/>
      <c r="S301" s="386"/>
      <c r="T301" s="55"/>
      <c r="U301" s="27" t="str">
        <f>J308</f>
        <v>Joel Aguilar</v>
      </c>
    </row>
    <row r="302" spans="3:21" ht="18.75" customHeight="1" x14ac:dyDescent="0.3">
      <c r="C302" s="27" t="str">
        <f>J308</f>
        <v>Joel Aguilar</v>
      </c>
      <c r="D302" s="27">
        <v>19</v>
      </c>
      <c r="E302" s="42"/>
      <c r="F302" s="386" t="str">
        <f ca="1">VLOOKUP(D302,INDIRECT(G281),F$1,FALSE)</f>
        <v>Sunday Mba</v>
      </c>
      <c r="G302" s="386"/>
      <c r="H302" s="386"/>
      <c r="I302" s="386"/>
      <c r="J302" s="50"/>
      <c r="K302" s="51"/>
      <c r="L302" s="52"/>
      <c r="M302" s="53"/>
      <c r="N302" s="54"/>
      <c r="O302" s="50"/>
      <c r="P302" s="386" t="str">
        <f ca="1">VLOOKUP(D302,INDIRECT(Q281),F$1,FALSE)</f>
        <v>Nacho Monreal</v>
      </c>
      <c r="Q302" s="386"/>
      <c r="R302" s="386"/>
      <c r="S302" s="386"/>
      <c r="T302" s="55"/>
      <c r="U302" s="27" t="str">
        <f>J308</f>
        <v>Joel Aguilar</v>
      </c>
    </row>
    <row r="303" spans="3:21" ht="18.75" customHeight="1" x14ac:dyDescent="0.3">
      <c r="C303" s="27" t="str">
        <f>J308</f>
        <v>Joel Aguilar</v>
      </c>
      <c r="D303" s="27">
        <v>20</v>
      </c>
      <c r="E303" s="42"/>
      <c r="F303" s="386" t="str">
        <f ca="1">VLOOKUP(D303,INDIRECT(G281),F$1,FALSE)</f>
        <v>Nnamdi Oduamadi</v>
      </c>
      <c r="G303" s="386"/>
      <c r="H303" s="386"/>
      <c r="I303" s="386"/>
      <c r="J303" s="50"/>
      <c r="K303" s="51"/>
      <c r="L303" s="52"/>
      <c r="M303" s="53"/>
      <c r="N303" s="54"/>
      <c r="O303" s="50"/>
      <c r="P303" s="386" t="str">
        <f ca="1">VLOOKUP(D303,INDIRECT(Q281),F$1,FALSE)</f>
        <v>Santi Cazorla</v>
      </c>
      <c r="Q303" s="386"/>
      <c r="R303" s="386"/>
      <c r="S303" s="386"/>
      <c r="T303" s="55"/>
      <c r="U303" s="27" t="str">
        <f>J308</f>
        <v>Joel Aguilar</v>
      </c>
    </row>
    <row r="304" spans="3:21" ht="18.75" customHeight="1" x14ac:dyDescent="0.3">
      <c r="C304" s="27" t="str">
        <f>J308</f>
        <v>Joel Aguilar</v>
      </c>
      <c r="D304" s="27">
        <v>21</v>
      </c>
      <c r="E304" s="42"/>
      <c r="F304" s="386" t="str">
        <f ca="1">VLOOKUP(D304,INDIRECT(G281),F$1,FALSE)</f>
        <v>Francis Benjamin</v>
      </c>
      <c r="G304" s="386"/>
      <c r="H304" s="386"/>
      <c r="I304" s="386"/>
      <c r="J304" s="50"/>
      <c r="K304" s="51"/>
      <c r="L304" s="52"/>
      <c r="M304" s="53"/>
      <c r="N304" s="54"/>
      <c r="O304" s="50"/>
      <c r="P304" s="386" t="str">
        <f ca="1">VLOOKUP(D304,INDIRECT(Q281),F$1,FALSE)</f>
        <v>David Silva</v>
      </c>
      <c r="Q304" s="386"/>
      <c r="R304" s="386"/>
      <c r="S304" s="386"/>
      <c r="T304" s="55"/>
      <c r="U304" s="27" t="str">
        <f>J308</f>
        <v>Joel Aguilar</v>
      </c>
    </row>
    <row r="305" spans="3:21" ht="18.75" customHeight="1" x14ac:dyDescent="0.3">
      <c r="C305" s="27" t="str">
        <f>J308</f>
        <v>Joel Aguilar</v>
      </c>
      <c r="D305" s="27">
        <v>22</v>
      </c>
      <c r="E305" s="42"/>
      <c r="F305" s="368" t="str">
        <f ca="1">VLOOKUP(D305,INDIRECT(G281),F$1,FALSE)</f>
        <v>Kenneth Omeruo</v>
      </c>
      <c r="G305" s="369"/>
      <c r="H305" s="369"/>
      <c r="I305" s="370"/>
      <c r="J305" s="50"/>
      <c r="K305" s="51"/>
      <c r="L305" s="52"/>
      <c r="M305" s="53"/>
      <c r="N305" s="54"/>
      <c r="O305" s="50"/>
      <c r="P305" s="368" t="str">
        <f ca="1">VLOOKUP(D305,INDIRECT(Q281),F$1,FALSE)</f>
        <v>Jesús Navas</v>
      </c>
      <c r="Q305" s="369"/>
      <c r="R305" s="369"/>
      <c r="S305" s="370"/>
      <c r="T305" s="55"/>
      <c r="U305" s="27" t="str">
        <f>J308</f>
        <v>Joel Aguilar</v>
      </c>
    </row>
    <row r="306" spans="3:21" ht="18.75" customHeight="1" thickBot="1" x14ac:dyDescent="0.35">
      <c r="C306" s="27" t="str">
        <f>J308</f>
        <v>Joel Aguilar</v>
      </c>
      <c r="D306" s="27">
        <v>23</v>
      </c>
      <c r="E306" s="57"/>
      <c r="F306" s="283" t="str">
        <f ca="1">VLOOKUP(D306,INDIRECT(G281),F$1,FALSE)</f>
        <v>Chigozie Agbim</v>
      </c>
      <c r="G306" s="283"/>
      <c r="H306" s="283"/>
      <c r="I306" s="283"/>
      <c r="J306" s="58"/>
      <c r="K306" s="59"/>
      <c r="L306" s="60"/>
      <c r="M306" s="61"/>
      <c r="N306" s="57"/>
      <c r="O306" s="58"/>
      <c r="P306" s="283" t="str">
        <f ca="1">VLOOKUP(D306,INDIRECT(Q281),F$1,FALSE)</f>
        <v>Pepe Reina</v>
      </c>
      <c r="Q306" s="283"/>
      <c r="R306" s="283"/>
      <c r="S306" s="283"/>
      <c r="T306" s="62"/>
      <c r="U306" s="27" t="str">
        <f>J308</f>
        <v>Joel Aguilar</v>
      </c>
    </row>
    <row r="307" spans="3:21" ht="18.75" customHeight="1" x14ac:dyDescent="0.3">
      <c r="D307" s="27">
        <v>24</v>
      </c>
      <c r="E307" s="371" t="str">
        <f ca="1">VLOOKUP(D307,INDIRECT(G281),F$1,FALSE)</f>
        <v>Stephen Keshi</v>
      </c>
      <c r="F307" s="372"/>
      <c r="G307" s="372"/>
      <c r="H307" s="372"/>
      <c r="I307" s="373"/>
      <c r="J307" s="374" t="str">
        <f ca="1">Traducciones!$C$50</f>
        <v>Árbitro</v>
      </c>
      <c r="K307" s="375"/>
      <c r="L307" s="375"/>
      <c r="M307" s="375"/>
      <c r="N307" s="375"/>
      <c r="O307" s="376"/>
      <c r="P307" s="377" t="str">
        <f ca="1">VLOOKUP(D307,INDIRECT(Q281),F$1,FALSE)</f>
        <v>Vicente del Bosque</v>
      </c>
      <c r="Q307" s="372"/>
      <c r="R307" s="372"/>
      <c r="S307" s="372"/>
      <c r="T307" s="378"/>
    </row>
    <row r="308" spans="3:21" ht="18.75" customHeight="1" thickBot="1" x14ac:dyDescent="0.35">
      <c r="E308" s="389" t="str">
        <f ca="1">E309&amp;" "&amp;F309</f>
        <v>23/06/2013 21:00</v>
      </c>
      <c r="F308" s="380"/>
      <c r="G308" s="380"/>
      <c r="H308" s="380"/>
      <c r="I308" s="381"/>
      <c r="J308" s="363" t="s">
        <v>512</v>
      </c>
      <c r="K308" s="382"/>
      <c r="L308" s="382"/>
      <c r="M308" s="382"/>
      <c r="N308" s="382"/>
      <c r="O308" s="284"/>
      <c r="P308" s="383" t="str">
        <f>LOOKUP(C282,Calendario!$C$3:$C$18,Calendario!$K$3:$K$18)</f>
        <v>Estadio Castelão - Fortaleza</v>
      </c>
      <c r="Q308" s="384"/>
      <c r="R308" s="384"/>
      <c r="S308" s="384"/>
      <c r="T308" s="385"/>
    </row>
    <row r="309" spans="3:21" ht="18.75" customHeight="1" thickBot="1" x14ac:dyDescent="0.35">
      <c r="E309" s="28" t="str">
        <f ca="1">LOOKUP(C282,Calendario!$C$3:$C$18,Calendario!$J$3:$J$18)</f>
        <v>23/06/2013</v>
      </c>
      <c r="F309" s="28" t="str">
        <f ca="1">LOOKUP(C282,Calendario!$C$3:$C$18,Calendario!$I$3:$I$18)</f>
        <v>21:00</v>
      </c>
      <c r="G309" s="28" t="str">
        <f ca="1">INDEX(Traducciones!$D$20:$D$27,MATCH(E310,Traducciones!$C$20:$C$27,0))</f>
        <v>Uruguay</v>
      </c>
      <c r="H309" s="28"/>
      <c r="I309" s="28"/>
      <c r="J309" s="28"/>
      <c r="K309" s="28"/>
      <c r="L309" s="28"/>
      <c r="M309" s="28"/>
      <c r="N309" s="28"/>
      <c r="O309" s="28"/>
      <c r="P309" s="28"/>
      <c r="Q309" s="28" t="str">
        <f ca="1">INDEX(Traducciones!$D$20:$D$27,MATCH(N310,Traducciones!$C$20:$C$27,0))</f>
        <v>Tahití</v>
      </c>
    </row>
    <row r="310" spans="3:21" ht="18.75" customHeight="1" x14ac:dyDescent="0.3">
      <c r="C310" s="27">
        <v>12</v>
      </c>
      <c r="E310" s="293" t="str">
        <f ca="1">LOOKUP($C310,Calendario!$C$3:$C$18,Calendario!$E$3:$E$18)</f>
        <v>Uruguay</v>
      </c>
      <c r="F310" s="294"/>
      <c r="G310" s="294"/>
      <c r="H310" s="294"/>
      <c r="I310" s="294"/>
      <c r="J310" s="294"/>
      <c r="K310" s="387"/>
      <c r="L310" s="390">
        <f>SUM(L312:L334)</f>
        <v>8</v>
      </c>
      <c r="M310" s="392">
        <f>SUM(M312:M334)</f>
        <v>0</v>
      </c>
      <c r="N310" s="293" t="str">
        <f ca="1">LOOKUP($C310,Calendario!$C$3:$C$18,Calendario!$H$3:$H$18)</f>
        <v>Tahití</v>
      </c>
      <c r="O310" s="294"/>
      <c r="P310" s="294"/>
      <c r="Q310" s="294"/>
      <c r="R310" s="294"/>
      <c r="S310" s="294"/>
      <c r="T310" s="387"/>
    </row>
    <row r="311" spans="3:21" ht="18.75" customHeight="1" thickBot="1" x14ac:dyDescent="0.35">
      <c r="E311" s="38" t="s">
        <v>358</v>
      </c>
      <c r="F311" s="283"/>
      <c r="G311" s="283"/>
      <c r="H311" s="283"/>
      <c r="I311" s="283"/>
      <c r="J311" s="39"/>
      <c r="K311" s="40"/>
      <c r="L311" s="391"/>
      <c r="M311" s="393"/>
      <c r="N311" s="38"/>
      <c r="O311" s="41"/>
      <c r="P311" s="388"/>
      <c r="Q311" s="380"/>
      <c r="R311" s="380"/>
      <c r="S311" s="381"/>
      <c r="T311" s="40" t="str">
        <f>E311</f>
        <v>Min.</v>
      </c>
    </row>
    <row r="312" spans="3:21" ht="18.75" customHeight="1" x14ac:dyDescent="0.3">
      <c r="C312" s="27" t="str">
        <f>J336</f>
        <v>Pedro Proença</v>
      </c>
      <c r="D312" s="27">
        <v>1</v>
      </c>
      <c r="E312" s="42"/>
      <c r="F312" s="294" t="str">
        <f ca="1">VLOOKUP(D312,INDIRECT(G309),F$1,FALSE)</f>
        <v>Fernando Muslera</v>
      </c>
      <c r="G312" s="294"/>
      <c r="H312" s="294"/>
      <c r="I312" s="294"/>
      <c r="J312" s="43"/>
      <c r="K312" s="44"/>
      <c r="L312" s="45"/>
      <c r="M312" s="46"/>
      <c r="N312" s="47"/>
      <c r="O312" s="48"/>
      <c r="P312" s="294" t="str">
        <f ca="1">VLOOKUP(D312,INDIRECT(Q309),F$1,FALSE)</f>
        <v>Mickaël Roche</v>
      </c>
      <c r="Q312" s="294"/>
      <c r="R312" s="294"/>
      <c r="S312" s="294"/>
      <c r="T312" s="49"/>
      <c r="U312" s="27" t="str">
        <f>J336</f>
        <v>Pedro Proença</v>
      </c>
    </row>
    <row r="313" spans="3:21" ht="18.75" customHeight="1" x14ac:dyDescent="0.3">
      <c r="C313" s="27" t="str">
        <f>J336</f>
        <v>Pedro Proença</v>
      </c>
      <c r="D313" s="27">
        <v>2</v>
      </c>
      <c r="E313" s="42"/>
      <c r="F313" s="386" t="str">
        <f ca="1">VLOOKUP(D313,INDIRECT(G309),F$1,FALSE)</f>
        <v>Diego Lugano</v>
      </c>
      <c r="G313" s="386"/>
      <c r="H313" s="386"/>
      <c r="I313" s="386"/>
      <c r="J313" s="50"/>
      <c r="K313" s="51"/>
      <c r="L313" s="52"/>
      <c r="M313" s="53"/>
      <c r="N313" s="54"/>
      <c r="O313" s="50"/>
      <c r="P313" s="386" t="str">
        <f ca="1">VLOOKUP(D313,INDIRECT(Q309),F$1,FALSE)</f>
        <v>Alvin Tehau</v>
      </c>
      <c r="Q313" s="386"/>
      <c r="R313" s="386"/>
      <c r="S313" s="386"/>
      <c r="T313" s="55"/>
      <c r="U313" s="27" t="str">
        <f>J336</f>
        <v>Pedro Proença</v>
      </c>
    </row>
    <row r="314" spans="3:21" ht="18.75" customHeight="1" x14ac:dyDescent="0.3">
      <c r="C314" s="27" t="str">
        <f>J336</f>
        <v>Pedro Proença</v>
      </c>
      <c r="D314" s="27">
        <v>3</v>
      </c>
      <c r="E314" s="42"/>
      <c r="F314" s="386" t="str">
        <f ca="1">VLOOKUP(D314,INDIRECT(G309),F$1,FALSE)</f>
        <v>Diego Godín</v>
      </c>
      <c r="G314" s="386"/>
      <c r="H314" s="386"/>
      <c r="I314" s="386"/>
      <c r="J314" s="50"/>
      <c r="K314" s="51"/>
      <c r="L314" s="56"/>
      <c r="M314" s="53"/>
      <c r="N314" s="54"/>
      <c r="O314" s="50"/>
      <c r="P314" s="386" t="str">
        <f ca="1">VLOOKUP(D314,INDIRECT(Q309),F$1,FALSE)</f>
        <v>Marama Vahirua</v>
      </c>
      <c r="Q314" s="386"/>
      <c r="R314" s="386"/>
      <c r="S314" s="386"/>
      <c r="T314" s="55"/>
      <c r="U314" s="27" t="str">
        <f>J336</f>
        <v>Pedro Proença</v>
      </c>
    </row>
    <row r="315" spans="3:21" ht="18.75" customHeight="1" x14ac:dyDescent="0.3">
      <c r="C315" s="27" t="str">
        <f>J336</f>
        <v>Pedro Proença</v>
      </c>
      <c r="D315" s="27">
        <v>4</v>
      </c>
      <c r="E315" s="42"/>
      <c r="F315" s="386" t="str">
        <f ca="1">VLOOKUP(D315,INDIRECT(G309),F$1,FALSE)</f>
        <v>Sebastián Coates</v>
      </c>
      <c r="G315" s="386"/>
      <c r="H315" s="386"/>
      <c r="I315" s="386"/>
      <c r="J315" s="50"/>
      <c r="K315" s="51"/>
      <c r="L315" s="52"/>
      <c r="M315" s="53"/>
      <c r="N315" s="54">
        <v>1</v>
      </c>
      <c r="O315" s="50">
        <v>2</v>
      </c>
      <c r="P315" s="386" t="str">
        <f ca="1">VLOOKUP(D315,INDIRECT(Q309),F$1,FALSE)</f>
        <v>Teheivarii Ludivion</v>
      </c>
      <c r="Q315" s="386"/>
      <c r="R315" s="386"/>
      <c r="S315" s="386"/>
      <c r="T315" s="55"/>
      <c r="U315" s="27" t="str">
        <f>J336</f>
        <v>Pedro Proença</v>
      </c>
    </row>
    <row r="316" spans="3:21" ht="18.75" customHeight="1" x14ac:dyDescent="0.3">
      <c r="C316" s="27" t="str">
        <f>J336</f>
        <v>Pedro Proença</v>
      </c>
      <c r="D316" s="27">
        <v>5</v>
      </c>
      <c r="E316" s="42"/>
      <c r="F316" s="386" t="str">
        <f ca="1">VLOOKUP(D316,INDIRECT(G309),F$1,FALSE)</f>
        <v>Walter Gargano</v>
      </c>
      <c r="G316" s="386"/>
      <c r="H316" s="386"/>
      <c r="I316" s="386"/>
      <c r="J316" s="50"/>
      <c r="K316" s="51"/>
      <c r="L316" s="52"/>
      <c r="M316" s="53"/>
      <c r="N316" s="54"/>
      <c r="O316" s="50"/>
      <c r="P316" s="386" t="str">
        <f ca="1">VLOOKUP(D316,INDIRECT(Q309),F$1,FALSE)</f>
        <v>Tamatoa Wagemann</v>
      </c>
      <c r="Q316" s="386"/>
      <c r="R316" s="386"/>
      <c r="S316" s="386"/>
      <c r="T316" s="55"/>
      <c r="U316" s="27" t="str">
        <f>J336</f>
        <v>Pedro Proença</v>
      </c>
    </row>
    <row r="317" spans="3:21" ht="18.75" customHeight="1" x14ac:dyDescent="0.3">
      <c r="C317" s="27" t="str">
        <f>J336</f>
        <v>Pedro Proença</v>
      </c>
      <c r="D317" s="27">
        <v>6</v>
      </c>
      <c r="E317" s="42"/>
      <c r="F317" s="386" t="str">
        <f ca="1">VLOOKUP(D317,INDIRECT(G309),F$1,FALSE)</f>
        <v>Álvaro Pereira</v>
      </c>
      <c r="G317" s="386"/>
      <c r="H317" s="386"/>
      <c r="I317" s="386"/>
      <c r="J317" s="50"/>
      <c r="K317" s="51"/>
      <c r="L317" s="52"/>
      <c r="M317" s="53"/>
      <c r="N317" s="54"/>
      <c r="O317" s="50"/>
      <c r="P317" s="386" t="str">
        <f ca="1">VLOOKUP(D317,INDIRECT(Q309),F$1,FALSE)</f>
        <v>Henri Caroine</v>
      </c>
      <c r="Q317" s="386"/>
      <c r="R317" s="386"/>
      <c r="S317" s="386"/>
      <c r="T317" s="55"/>
      <c r="U317" s="27" t="str">
        <f>J336</f>
        <v>Pedro Proença</v>
      </c>
    </row>
    <row r="318" spans="3:21" ht="18.75" customHeight="1" x14ac:dyDescent="0.3">
      <c r="C318" s="27" t="str">
        <f>J336</f>
        <v>Pedro Proença</v>
      </c>
      <c r="D318" s="27">
        <v>7</v>
      </c>
      <c r="E318" s="42"/>
      <c r="F318" s="386" t="str">
        <f ca="1">VLOOKUP(D318,INDIRECT(G309),F$1,FALSE)</f>
        <v>Cristian Rodríguez</v>
      </c>
      <c r="G318" s="386"/>
      <c r="H318" s="386"/>
      <c r="I318" s="386"/>
      <c r="J318" s="50"/>
      <c r="K318" s="51"/>
      <c r="L318" s="52"/>
      <c r="M318" s="53"/>
      <c r="N318" s="54"/>
      <c r="O318" s="50"/>
      <c r="P318" s="386" t="str">
        <f ca="1">VLOOKUP(D318,INDIRECT(Q309),F$1,FALSE)</f>
        <v>Heimano Bourebare</v>
      </c>
      <c r="Q318" s="386"/>
      <c r="R318" s="386"/>
      <c r="S318" s="386"/>
      <c r="T318" s="55"/>
      <c r="U318" s="27" t="str">
        <f>J336</f>
        <v>Pedro Proença</v>
      </c>
    </row>
    <row r="319" spans="3:21" ht="18.75" customHeight="1" x14ac:dyDescent="0.3">
      <c r="C319" s="27" t="str">
        <f>J336</f>
        <v>Pedro Proença</v>
      </c>
      <c r="D319" s="27">
        <v>8</v>
      </c>
      <c r="E319" s="42"/>
      <c r="F319" s="386" t="str">
        <f ca="1">VLOOKUP(D319,INDIRECT(G309),F$1,FALSE)</f>
        <v>Sebastián Eguren</v>
      </c>
      <c r="G319" s="386"/>
      <c r="H319" s="386"/>
      <c r="I319" s="386"/>
      <c r="J319" s="50"/>
      <c r="K319" s="51"/>
      <c r="L319" s="52"/>
      <c r="M319" s="53"/>
      <c r="N319" s="54"/>
      <c r="O319" s="50"/>
      <c r="P319" s="386" t="str">
        <f ca="1">VLOOKUP(D319,INDIRECT(Q309),F$1,FALSE)</f>
        <v>Stephane Faatiarau</v>
      </c>
      <c r="Q319" s="386"/>
      <c r="R319" s="386"/>
      <c r="S319" s="386"/>
      <c r="T319" s="55"/>
      <c r="U319" s="27" t="str">
        <f>J336</f>
        <v>Pedro Proença</v>
      </c>
    </row>
    <row r="320" spans="3:21" ht="18.75" customHeight="1" x14ac:dyDescent="0.3">
      <c r="C320" s="27" t="str">
        <f>J336</f>
        <v>Pedro Proença</v>
      </c>
      <c r="D320" s="27">
        <v>9</v>
      </c>
      <c r="E320" s="42"/>
      <c r="F320" s="386" t="str">
        <f ca="1">VLOOKUP(D320,INDIRECT(G309),F$1,FALSE)</f>
        <v>Luis Suárez</v>
      </c>
      <c r="G320" s="386"/>
      <c r="H320" s="386"/>
      <c r="I320" s="386"/>
      <c r="J320" s="50"/>
      <c r="K320" s="51"/>
      <c r="L320" s="52">
        <v>2</v>
      </c>
      <c r="M320" s="53"/>
      <c r="N320" s="54"/>
      <c r="O320" s="50"/>
      <c r="P320" s="386" t="str">
        <f ca="1">VLOOKUP(D320,INDIRECT(Q309),F$1,FALSE)</f>
        <v>Teaonui Tehau</v>
      </c>
      <c r="Q320" s="386"/>
      <c r="R320" s="386"/>
      <c r="S320" s="386"/>
      <c r="T320" s="55"/>
      <c r="U320" s="27" t="str">
        <f>J336</f>
        <v>Pedro Proença</v>
      </c>
    </row>
    <row r="321" spans="3:21" ht="18.75" customHeight="1" x14ac:dyDescent="0.3">
      <c r="C321" s="27" t="str">
        <f>J336</f>
        <v>Pedro Proença</v>
      </c>
      <c r="D321" s="27">
        <v>10</v>
      </c>
      <c r="E321" s="42"/>
      <c r="F321" s="386" t="str">
        <f ca="1">VLOOKUP(D321,INDIRECT(G309),F$1,FALSE)</f>
        <v>Diego Forlán</v>
      </c>
      <c r="G321" s="386"/>
      <c r="H321" s="386"/>
      <c r="I321" s="386"/>
      <c r="J321" s="50"/>
      <c r="K321" s="51"/>
      <c r="L321" s="52"/>
      <c r="M321" s="53"/>
      <c r="N321" s="54"/>
      <c r="O321" s="50">
        <v>1</v>
      </c>
      <c r="P321" s="386" t="str">
        <f ca="1">VLOOKUP(D321,INDIRECT(Q309),F$1,FALSE)</f>
        <v>Nicolas Vallar</v>
      </c>
      <c r="Q321" s="386"/>
      <c r="R321" s="386"/>
      <c r="S321" s="386"/>
      <c r="T321" s="55"/>
      <c r="U321" s="27" t="str">
        <f>J336</f>
        <v>Pedro Proença</v>
      </c>
    </row>
    <row r="322" spans="3:21" ht="18.75" customHeight="1" x14ac:dyDescent="0.3">
      <c r="C322" s="27" t="str">
        <f>J336</f>
        <v>Pedro Proença</v>
      </c>
      <c r="D322" s="27">
        <v>11</v>
      </c>
      <c r="E322" s="42"/>
      <c r="F322" s="386" t="str">
        <f ca="1">VLOOKUP(D322,INDIRECT(G309),F$1,FALSE)</f>
        <v>Abel Hernández</v>
      </c>
      <c r="G322" s="386"/>
      <c r="H322" s="386"/>
      <c r="I322" s="386"/>
      <c r="J322" s="50"/>
      <c r="K322" s="51"/>
      <c r="L322" s="52">
        <v>4</v>
      </c>
      <c r="M322" s="53"/>
      <c r="N322" s="54"/>
      <c r="O322" s="50"/>
      <c r="P322" s="386" t="str">
        <f ca="1">VLOOKUP(D322,INDIRECT(Q309),F$1,FALSE)</f>
        <v>Stanley Atani</v>
      </c>
      <c r="Q322" s="386"/>
      <c r="R322" s="386"/>
      <c r="S322" s="386"/>
      <c r="T322" s="55"/>
      <c r="U322" s="27" t="str">
        <f>J336</f>
        <v>Pedro Proença</v>
      </c>
    </row>
    <row r="323" spans="3:21" ht="18.75" customHeight="1" x14ac:dyDescent="0.3">
      <c r="C323" s="27" t="str">
        <f>J336</f>
        <v>Pedro Proença</v>
      </c>
      <c r="D323" s="27">
        <v>12</v>
      </c>
      <c r="E323" s="42"/>
      <c r="F323" s="386" t="str">
        <f ca="1">VLOOKUP(D323,INDIRECT(G309),F$1,FALSE)</f>
        <v>Juan Castillo</v>
      </c>
      <c r="G323" s="386"/>
      <c r="H323" s="386"/>
      <c r="I323" s="386"/>
      <c r="J323" s="50"/>
      <c r="K323" s="51"/>
      <c r="L323" s="52"/>
      <c r="M323" s="53"/>
      <c r="N323" s="54"/>
      <c r="O323" s="50"/>
      <c r="P323" s="386" t="str">
        <f ca="1">VLOOKUP(D323,INDIRECT(Q309),F$1,FALSE)</f>
        <v>Edson Lemaire</v>
      </c>
      <c r="Q323" s="386"/>
      <c r="R323" s="386"/>
      <c r="S323" s="386"/>
      <c r="T323" s="55"/>
      <c r="U323" s="27" t="str">
        <f>J336</f>
        <v>Pedro Proença</v>
      </c>
    </row>
    <row r="324" spans="3:21" ht="18.75" customHeight="1" x14ac:dyDescent="0.3">
      <c r="C324" s="27" t="str">
        <f>J336</f>
        <v>Pedro Proença</v>
      </c>
      <c r="D324" s="27">
        <v>13</v>
      </c>
      <c r="E324" s="42"/>
      <c r="F324" s="386" t="str">
        <f ca="1">VLOOKUP(D324,INDIRECT(G309),F$1,FALSE)</f>
        <v>Matías Aguirregaray</v>
      </c>
      <c r="G324" s="386"/>
      <c r="H324" s="386"/>
      <c r="I324" s="386"/>
      <c r="J324" s="50"/>
      <c r="K324" s="51"/>
      <c r="L324" s="52"/>
      <c r="M324" s="53"/>
      <c r="N324" s="54"/>
      <c r="O324" s="50">
        <v>1</v>
      </c>
      <c r="P324" s="386" t="str">
        <f ca="1">VLOOKUP(D324,INDIRECT(Q309),F$1,FALSE)</f>
        <v>Steevy Chong Hue</v>
      </c>
      <c r="Q324" s="386"/>
      <c r="R324" s="386"/>
      <c r="S324" s="386"/>
      <c r="T324" s="55"/>
      <c r="U324" s="27" t="str">
        <f>J336</f>
        <v>Pedro Proença</v>
      </c>
    </row>
    <row r="325" spans="3:21" ht="18.75" customHeight="1" x14ac:dyDescent="0.3">
      <c r="C325" s="27" t="str">
        <f>J336</f>
        <v>Pedro Proença</v>
      </c>
      <c r="D325" s="27">
        <v>14</v>
      </c>
      <c r="E325" s="42"/>
      <c r="F325" s="386" t="str">
        <f ca="1">VLOOKUP(D325,INDIRECT(G309),F$1,FALSE)</f>
        <v>Nicolás Lodeiro</v>
      </c>
      <c r="G325" s="386"/>
      <c r="H325" s="386"/>
      <c r="I325" s="386"/>
      <c r="J325" s="50"/>
      <c r="K325" s="51"/>
      <c r="L325" s="52">
        <v>1</v>
      </c>
      <c r="M325" s="53"/>
      <c r="N325" s="54"/>
      <c r="O325" s="50"/>
      <c r="P325" s="386" t="str">
        <f ca="1">VLOOKUP(D325,INDIRECT(Q309),F$1,FALSE)</f>
        <v>Rainui Aroita</v>
      </c>
      <c r="Q325" s="386"/>
      <c r="R325" s="386"/>
      <c r="S325" s="386"/>
      <c r="T325" s="55"/>
      <c r="U325" s="27" t="str">
        <f>J336</f>
        <v>Pedro Proença</v>
      </c>
    </row>
    <row r="326" spans="3:21" ht="18.75" customHeight="1" x14ac:dyDescent="0.3">
      <c r="C326" s="27" t="str">
        <f>J336</f>
        <v>Pedro Proença</v>
      </c>
      <c r="D326" s="27">
        <v>15</v>
      </c>
      <c r="E326" s="42"/>
      <c r="F326" s="386" t="str">
        <f ca="1">VLOOKUP(D326,INDIRECT(G309),F$1,FALSE)</f>
        <v>Diego Pérez</v>
      </c>
      <c r="G326" s="386"/>
      <c r="H326" s="386"/>
      <c r="I326" s="386"/>
      <c r="J326" s="50">
        <v>1</v>
      </c>
      <c r="K326" s="51"/>
      <c r="L326" s="52">
        <v>1</v>
      </c>
      <c r="M326" s="53"/>
      <c r="N326" s="54"/>
      <c r="O326" s="50"/>
      <c r="P326" s="386" t="str">
        <f ca="1">VLOOKUP(D326,INDIRECT(Q309),F$1,FALSE)</f>
        <v>Lorenzo Tehau</v>
      </c>
      <c r="Q326" s="386"/>
      <c r="R326" s="386"/>
      <c r="S326" s="386"/>
      <c r="T326" s="55"/>
      <c r="U326" s="27" t="str">
        <f>J336</f>
        <v>Pedro Proença</v>
      </c>
    </row>
    <row r="327" spans="3:21" ht="18.75" customHeight="1" x14ac:dyDescent="0.3">
      <c r="C327" s="27" t="str">
        <f>J336</f>
        <v>Pedro Proença</v>
      </c>
      <c r="D327" s="27">
        <v>16</v>
      </c>
      <c r="E327" s="42"/>
      <c r="F327" s="386" t="str">
        <f ca="1">VLOOKUP(D327,INDIRECT(G309),F$1,FALSE)</f>
        <v>Maxi Pereira</v>
      </c>
      <c r="G327" s="386"/>
      <c r="H327" s="386"/>
      <c r="I327" s="386"/>
      <c r="J327" s="50"/>
      <c r="K327" s="51"/>
      <c r="L327" s="52"/>
      <c r="M327" s="53"/>
      <c r="N327" s="54"/>
      <c r="O327" s="50"/>
      <c r="P327" s="386" t="str">
        <f ca="1">VLOOKUP(D327,INDIRECT(Q309),F$1,FALSE)</f>
        <v>Ricky Aitamai</v>
      </c>
      <c r="Q327" s="386"/>
      <c r="R327" s="386"/>
      <c r="S327" s="386"/>
      <c r="T327" s="55"/>
      <c r="U327" s="27" t="str">
        <f>J336</f>
        <v>Pedro Proença</v>
      </c>
    </row>
    <row r="328" spans="3:21" ht="18.75" customHeight="1" x14ac:dyDescent="0.3">
      <c r="C328" s="27" t="str">
        <f>J336</f>
        <v>Pedro Proença</v>
      </c>
      <c r="D328" s="27">
        <v>17</v>
      </c>
      <c r="E328" s="42"/>
      <c r="F328" s="386" t="str">
        <f ca="1">VLOOKUP(D328,INDIRECT(G309),F$1,FALSE)</f>
        <v>Egidio Arévalo Ríos</v>
      </c>
      <c r="G328" s="386"/>
      <c r="H328" s="386"/>
      <c r="I328" s="386"/>
      <c r="J328" s="50"/>
      <c r="K328" s="51"/>
      <c r="L328" s="52"/>
      <c r="M328" s="53"/>
      <c r="N328" s="54"/>
      <c r="O328" s="50"/>
      <c r="P328" s="386" t="str">
        <f ca="1">VLOOKUP(D328,INDIRECT(Q309),F$1,FALSE)</f>
        <v>Jonathan Tehau</v>
      </c>
      <c r="Q328" s="386"/>
      <c r="R328" s="386"/>
      <c r="S328" s="386"/>
      <c r="T328" s="55"/>
      <c r="U328" s="27" t="str">
        <f>J336</f>
        <v>Pedro Proença</v>
      </c>
    </row>
    <row r="329" spans="3:21" ht="18.75" customHeight="1" x14ac:dyDescent="0.3">
      <c r="C329" s="27" t="str">
        <f>J336</f>
        <v>Pedro Proença</v>
      </c>
      <c r="D329" s="27">
        <v>18</v>
      </c>
      <c r="E329" s="42"/>
      <c r="F329" s="386" t="str">
        <f ca="1">VLOOKUP(D329,INDIRECT(G309),F$1,FALSE)</f>
        <v>Gastón Ramírez</v>
      </c>
      <c r="G329" s="386"/>
      <c r="H329" s="386"/>
      <c r="I329" s="386"/>
      <c r="J329" s="50"/>
      <c r="K329" s="51"/>
      <c r="L329" s="52"/>
      <c r="M329" s="53"/>
      <c r="N329" s="54"/>
      <c r="O329" s="50"/>
      <c r="P329" s="386" t="str">
        <f ca="1">VLOOKUP(D329,INDIRECT(Q309),F$1,FALSE)</f>
        <v>Yohann Tihoni</v>
      </c>
      <c r="Q329" s="386"/>
      <c r="R329" s="386"/>
      <c r="S329" s="386"/>
      <c r="T329" s="55"/>
      <c r="U329" s="27" t="str">
        <f>J336</f>
        <v>Pedro Proença</v>
      </c>
    </row>
    <row r="330" spans="3:21" ht="18.75" customHeight="1" x14ac:dyDescent="0.3">
      <c r="C330" s="27" t="str">
        <f>J336</f>
        <v>Pedro Proença</v>
      </c>
      <c r="D330" s="27">
        <v>19</v>
      </c>
      <c r="E330" s="42"/>
      <c r="F330" s="386" t="str">
        <f ca="1">VLOOKUP(D330,INDIRECT(G309),F$1,FALSE)</f>
        <v>Andrés Scotti</v>
      </c>
      <c r="G330" s="386"/>
      <c r="H330" s="386"/>
      <c r="I330" s="386"/>
      <c r="J330" s="50">
        <v>2</v>
      </c>
      <c r="K330" s="51">
        <v>1</v>
      </c>
      <c r="L330" s="52"/>
      <c r="M330" s="53"/>
      <c r="N330" s="54"/>
      <c r="O330" s="50"/>
      <c r="P330" s="386" t="str">
        <f ca="1">VLOOKUP(D330,INDIRECT(Q309),F$1,FALSE)</f>
        <v>Vincent Simon</v>
      </c>
      <c r="Q330" s="386"/>
      <c r="R330" s="386"/>
      <c r="S330" s="386"/>
      <c r="T330" s="55"/>
      <c r="U330" s="27" t="str">
        <f>J336</f>
        <v>Pedro Proença</v>
      </c>
    </row>
    <row r="331" spans="3:21" ht="18.75" customHeight="1" x14ac:dyDescent="0.3">
      <c r="C331" s="27" t="str">
        <f>J336</f>
        <v>Pedro Proença</v>
      </c>
      <c r="D331" s="27">
        <v>20</v>
      </c>
      <c r="E331" s="42"/>
      <c r="F331" s="386" t="str">
        <f ca="1">VLOOKUP(D331,INDIRECT(G309),F$1,FALSE)</f>
        <v>Álvaro González</v>
      </c>
      <c r="G331" s="386"/>
      <c r="H331" s="386"/>
      <c r="I331" s="386"/>
      <c r="J331" s="50"/>
      <c r="K331" s="51"/>
      <c r="L331" s="52"/>
      <c r="M331" s="53"/>
      <c r="N331" s="54"/>
      <c r="O331" s="50"/>
      <c r="P331" s="386" t="str">
        <f ca="1">VLOOKUP(D331,INDIRECT(Q309),F$1,FALSE)</f>
        <v>Yannick Vero</v>
      </c>
      <c r="Q331" s="386"/>
      <c r="R331" s="386"/>
      <c r="S331" s="386"/>
      <c r="T331" s="55"/>
      <c r="U331" s="27" t="str">
        <f>J336</f>
        <v>Pedro Proença</v>
      </c>
    </row>
    <row r="332" spans="3:21" ht="18.75" customHeight="1" x14ac:dyDescent="0.3">
      <c r="C332" s="27" t="str">
        <f>J336</f>
        <v>Pedro Proença</v>
      </c>
      <c r="D332" s="27">
        <v>21</v>
      </c>
      <c r="E332" s="42"/>
      <c r="F332" s="386" t="str">
        <f ca="1">VLOOKUP(D332,INDIRECT(G309),F$1,FALSE)</f>
        <v>Edinson Cavani</v>
      </c>
      <c r="G332" s="386"/>
      <c r="H332" s="386"/>
      <c r="I332" s="386"/>
      <c r="J332" s="50"/>
      <c r="K332" s="51"/>
      <c r="L332" s="52"/>
      <c r="M332" s="53"/>
      <c r="N332" s="54"/>
      <c r="O332" s="50"/>
      <c r="P332" s="386" t="str">
        <f ca="1">VLOOKUP(D332,INDIRECT(Q309),F$1,FALSE)</f>
        <v>Samuel Hnanyine</v>
      </c>
      <c r="Q332" s="386"/>
      <c r="R332" s="386"/>
      <c r="S332" s="386"/>
      <c r="T332" s="55"/>
      <c r="U332" s="27" t="str">
        <f>J336</f>
        <v>Pedro Proença</v>
      </c>
    </row>
    <row r="333" spans="3:21" ht="18.75" customHeight="1" x14ac:dyDescent="0.3">
      <c r="C333" s="27" t="str">
        <f>J336</f>
        <v>Pedro Proença</v>
      </c>
      <c r="D333" s="27">
        <v>22</v>
      </c>
      <c r="E333" s="42"/>
      <c r="F333" s="368" t="str">
        <f ca="1">VLOOKUP(D333,INDIRECT(G309),F$1,FALSE)</f>
        <v>Martín Cáceres</v>
      </c>
      <c r="G333" s="369"/>
      <c r="H333" s="369"/>
      <c r="I333" s="370"/>
      <c r="J333" s="50"/>
      <c r="K333" s="51"/>
      <c r="L333" s="52"/>
      <c r="M333" s="53"/>
      <c r="N333" s="54"/>
      <c r="O333" s="50"/>
      <c r="P333" s="368" t="str">
        <f ca="1">VLOOKUP(D333,INDIRECT(Q309),F$1,FALSE)</f>
        <v>Gilbert Meriel</v>
      </c>
      <c r="Q333" s="369"/>
      <c r="R333" s="369"/>
      <c r="S333" s="370"/>
      <c r="T333" s="55"/>
      <c r="U333" s="27" t="str">
        <f>J336</f>
        <v>Pedro Proença</v>
      </c>
    </row>
    <row r="334" spans="3:21" ht="18.75" customHeight="1" thickBot="1" x14ac:dyDescent="0.35">
      <c r="C334" s="27" t="str">
        <f>J336</f>
        <v>Pedro Proença</v>
      </c>
      <c r="D334" s="27">
        <v>23</v>
      </c>
      <c r="E334" s="57"/>
      <c r="F334" s="283" t="str">
        <f ca="1">VLOOKUP(D334,INDIRECT(G309),F$1,FALSE)</f>
        <v>Martín Silva</v>
      </c>
      <c r="G334" s="283"/>
      <c r="H334" s="283"/>
      <c r="I334" s="283"/>
      <c r="J334" s="58"/>
      <c r="K334" s="59"/>
      <c r="L334" s="60"/>
      <c r="M334" s="61"/>
      <c r="N334" s="57"/>
      <c r="O334" s="58"/>
      <c r="P334" s="283" t="str">
        <f ca="1">VLOOKUP(D334,INDIRECT(Q309),F$1,FALSE)</f>
        <v>Xavier Samin</v>
      </c>
      <c r="Q334" s="283"/>
      <c r="R334" s="283"/>
      <c r="S334" s="283"/>
      <c r="T334" s="62"/>
      <c r="U334" s="27" t="str">
        <f>J336</f>
        <v>Pedro Proença</v>
      </c>
    </row>
    <row r="335" spans="3:21" ht="18.75" customHeight="1" x14ac:dyDescent="0.3">
      <c r="D335" s="27">
        <v>24</v>
      </c>
      <c r="E335" s="371" t="str">
        <f ca="1">VLOOKUP(D335,INDIRECT(G309),F$1,FALSE)</f>
        <v>Óscar Tabárez</v>
      </c>
      <c r="F335" s="372"/>
      <c r="G335" s="372"/>
      <c r="H335" s="372"/>
      <c r="I335" s="373"/>
      <c r="J335" s="374" t="str">
        <f ca="1">Traducciones!$C$50</f>
        <v>Árbitro</v>
      </c>
      <c r="K335" s="375"/>
      <c r="L335" s="375"/>
      <c r="M335" s="375"/>
      <c r="N335" s="375"/>
      <c r="O335" s="376"/>
      <c r="P335" s="377" t="str">
        <f ca="1">VLOOKUP(D335,INDIRECT(Q309),F$1,FALSE)</f>
        <v>Eddy Etaeta</v>
      </c>
      <c r="Q335" s="372"/>
      <c r="R335" s="372"/>
      <c r="S335" s="372"/>
      <c r="T335" s="378"/>
    </row>
    <row r="336" spans="3:21" ht="18.75" customHeight="1" thickBot="1" x14ac:dyDescent="0.35">
      <c r="E336" s="389" t="str">
        <f ca="1">E337&amp;" "&amp;F337</f>
        <v>23/06/2013 21:00</v>
      </c>
      <c r="F336" s="380"/>
      <c r="G336" s="380"/>
      <c r="H336" s="380"/>
      <c r="I336" s="381"/>
      <c r="J336" s="363" t="s">
        <v>517</v>
      </c>
      <c r="K336" s="382"/>
      <c r="L336" s="382"/>
      <c r="M336" s="382"/>
      <c r="N336" s="382"/>
      <c r="O336" s="284"/>
      <c r="P336" s="383" t="str">
        <f>LOOKUP(C310,Calendario!$C$3:$C$18,Calendario!$K$3:$K$18)</f>
        <v>Arena Pernambuco - Recife</v>
      </c>
      <c r="Q336" s="384"/>
      <c r="R336" s="384"/>
      <c r="S336" s="384"/>
      <c r="T336" s="385"/>
    </row>
    <row r="337" spans="1:21" ht="18.75" customHeight="1" thickBot="1" x14ac:dyDescent="0.35">
      <c r="A337" s="261" t="str">
        <f ca="1">Traducciones!C105</f>
        <v>Penaltis</v>
      </c>
      <c r="E337" s="28" t="str">
        <f ca="1">LOOKUP(C310,Calendario!$C$3:$C$18,Calendario!$J$3:$J$18)</f>
        <v>23/06/2013</v>
      </c>
      <c r="F337" s="28" t="str">
        <f ca="1">LOOKUP(C310,Calendario!$C$3:$C$18,Calendario!$I$3:$I$18)</f>
        <v>21:00</v>
      </c>
      <c r="G337" s="28" t="str">
        <f ca="1">INDEX(Traducciones!$D$20:$D$27,MATCH(E338,Traducciones!$C$20:$C$27,0))</f>
        <v>Brasil</v>
      </c>
      <c r="H337" s="28"/>
      <c r="I337" s="28"/>
      <c r="J337" s="28"/>
      <c r="K337" s="28"/>
      <c r="L337" s="28"/>
      <c r="M337" s="28"/>
      <c r="N337" s="28"/>
      <c r="O337" s="28"/>
      <c r="P337" s="28"/>
      <c r="Q337" s="28" t="str">
        <f ca="1">INDEX(Traducciones!$D$20:$D$27,MATCH(N338,Traducciones!$C$20:$C$27,0))</f>
        <v>Uruguay</v>
      </c>
    </row>
    <row r="338" spans="1:21" ht="18.75" customHeight="1" x14ac:dyDescent="0.3">
      <c r="C338" s="27">
        <v>13</v>
      </c>
      <c r="E338" s="293" t="str">
        <f ca="1">LOOKUP($C338,Calendario!$C$3:$C$18,Calendario!$E$3:$E$18)</f>
        <v>Brasil</v>
      </c>
      <c r="F338" s="294"/>
      <c r="G338" s="294"/>
      <c r="H338" s="294"/>
      <c r="I338" s="294"/>
      <c r="J338" s="294"/>
      <c r="K338" s="387"/>
      <c r="L338" s="63">
        <f>SUM(L340:L362)</f>
        <v>2</v>
      </c>
      <c r="M338" s="64">
        <f>SUM(M340:M362)</f>
        <v>1</v>
      </c>
      <c r="N338" s="293" t="str">
        <f ca="1">LOOKUP($C338,Calendario!$C$3:$C$18,Calendario!$H$3:$H$18)</f>
        <v>Uruguay</v>
      </c>
      <c r="O338" s="294"/>
      <c r="P338" s="294"/>
      <c r="Q338" s="294"/>
      <c r="R338" s="294"/>
      <c r="S338" s="294"/>
      <c r="T338" s="387"/>
    </row>
    <row r="339" spans="1:21" ht="18.75" customHeight="1" thickBot="1" x14ac:dyDescent="0.35">
      <c r="E339" s="38" t="s">
        <v>358</v>
      </c>
      <c r="F339" s="283"/>
      <c r="G339" s="283"/>
      <c r="H339" s="283"/>
      <c r="I339" s="283"/>
      <c r="J339" s="39"/>
      <c r="K339" s="40"/>
      <c r="L339" s="65"/>
      <c r="M339" s="66"/>
      <c r="N339" s="38"/>
      <c r="O339" s="41"/>
      <c r="P339" s="388"/>
      <c r="Q339" s="380"/>
      <c r="R339" s="380"/>
      <c r="S339" s="381"/>
      <c r="T339" s="40" t="str">
        <f>E339</f>
        <v>Min.</v>
      </c>
    </row>
    <row r="340" spans="1:21" ht="18.75" customHeight="1" x14ac:dyDescent="0.3">
      <c r="C340" s="27" t="str">
        <f>J364</f>
        <v>Enrique Osses</v>
      </c>
      <c r="D340" s="27">
        <v>1</v>
      </c>
      <c r="E340" s="42"/>
      <c r="F340" s="294" t="str">
        <f ca="1">VLOOKUP(D340,INDIRECT(G337),F$1,FALSE)</f>
        <v>Jefferson</v>
      </c>
      <c r="G340" s="294"/>
      <c r="H340" s="294"/>
      <c r="I340" s="294"/>
      <c r="J340" s="43"/>
      <c r="K340" s="44"/>
      <c r="L340" s="45"/>
      <c r="M340" s="46"/>
      <c r="N340" s="47"/>
      <c r="O340" s="48"/>
      <c r="P340" s="294" t="str">
        <f ca="1">VLOOKUP(D340,INDIRECT(Q337),F$1,FALSE)</f>
        <v>Fernando Muslera</v>
      </c>
      <c r="Q340" s="294"/>
      <c r="R340" s="294"/>
      <c r="S340" s="294"/>
      <c r="T340" s="49"/>
      <c r="U340" s="27" t="str">
        <f>J364</f>
        <v>Enrique Osses</v>
      </c>
    </row>
    <row r="341" spans="1:21" ht="18.75" customHeight="1" x14ac:dyDescent="0.3">
      <c r="C341" s="27" t="str">
        <f>J364</f>
        <v>Enrique Osses</v>
      </c>
      <c r="D341" s="27">
        <v>2</v>
      </c>
      <c r="E341" s="42"/>
      <c r="F341" s="386" t="str">
        <f ca="1">VLOOKUP(D341,INDIRECT(G337),F$1,FALSE)</f>
        <v>Daniel Alves</v>
      </c>
      <c r="G341" s="386"/>
      <c r="H341" s="386"/>
      <c r="I341" s="386"/>
      <c r="J341" s="50"/>
      <c r="K341" s="51"/>
      <c r="L341" s="52"/>
      <c r="M341" s="53"/>
      <c r="N341" s="54"/>
      <c r="O341" s="50"/>
      <c r="P341" s="386" t="str">
        <f ca="1">VLOOKUP(D341,INDIRECT(Q337),F$1,FALSE)</f>
        <v>Diego Lugano</v>
      </c>
      <c r="Q341" s="386"/>
      <c r="R341" s="386"/>
      <c r="S341" s="386"/>
      <c r="T341" s="55"/>
      <c r="U341" s="27" t="str">
        <f>J364</f>
        <v>Enrique Osses</v>
      </c>
    </row>
    <row r="342" spans="1:21" ht="18.75" customHeight="1" x14ac:dyDescent="0.3">
      <c r="C342" s="27" t="str">
        <f>J364</f>
        <v>Enrique Osses</v>
      </c>
      <c r="D342" s="27">
        <v>3</v>
      </c>
      <c r="E342" s="42"/>
      <c r="F342" s="386" t="str">
        <f ca="1">VLOOKUP(D342,INDIRECT(G337),F$1,FALSE)</f>
        <v>Thiago Silva</v>
      </c>
      <c r="G342" s="386"/>
      <c r="H342" s="386"/>
      <c r="I342" s="386"/>
      <c r="J342" s="50"/>
      <c r="K342" s="51"/>
      <c r="L342" s="56"/>
      <c r="M342" s="53"/>
      <c r="N342" s="54"/>
      <c r="O342" s="50"/>
      <c r="P342" s="386" t="str">
        <f ca="1">VLOOKUP(D342,INDIRECT(Q337),F$1,FALSE)</f>
        <v>Diego Godín</v>
      </c>
      <c r="Q342" s="386"/>
      <c r="R342" s="386"/>
      <c r="S342" s="386"/>
      <c r="T342" s="55"/>
      <c r="U342" s="27" t="str">
        <f>J364</f>
        <v>Enrique Osses</v>
      </c>
    </row>
    <row r="343" spans="1:21" ht="18.75" customHeight="1" x14ac:dyDescent="0.3">
      <c r="C343" s="27" t="str">
        <f>J364</f>
        <v>Enrique Osses</v>
      </c>
      <c r="D343" s="27">
        <v>4</v>
      </c>
      <c r="E343" s="42"/>
      <c r="F343" s="386" t="str">
        <f ca="1">VLOOKUP(D343,INDIRECT(G337),F$1,FALSE)</f>
        <v>David Luiz</v>
      </c>
      <c r="G343" s="386"/>
      <c r="H343" s="386"/>
      <c r="I343" s="386"/>
      <c r="J343" s="50">
        <v>1</v>
      </c>
      <c r="K343" s="51"/>
      <c r="L343" s="52"/>
      <c r="M343" s="53"/>
      <c r="N343" s="54"/>
      <c r="O343" s="50"/>
      <c r="P343" s="386" t="str">
        <f ca="1">VLOOKUP(D343,INDIRECT(Q337),F$1,FALSE)</f>
        <v>Sebastián Coates</v>
      </c>
      <c r="Q343" s="386"/>
      <c r="R343" s="386"/>
      <c r="S343" s="386"/>
      <c r="T343" s="55"/>
      <c r="U343" s="27" t="str">
        <f>J364</f>
        <v>Enrique Osses</v>
      </c>
    </row>
    <row r="344" spans="1:21" ht="18.75" customHeight="1" x14ac:dyDescent="0.3">
      <c r="C344" s="27" t="str">
        <f>J364</f>
        <v>Enrique Osses</v>
      </c>
      <c r="D344" s="27">
        <v>5</v>
      </c>
      <c r="E344" s="42"/>
      <c r="F344" s="386" t="str">
        <f ca="1">VLOOKUP(D344,INDIRECT(G337),F$1,FALSE)</f>
        <v>Fernando</v>
      </c>
      <c r="G344" s="386"/>
      <c r="H344" s="386"/>
      <c r="I344" s="386"/>
      <c r="J344" s="50"/>
      <c r="K344" s="51"/>
      <c r="L344" s="52"/>
      <c r="M344" s="53"/>
      <c r="N344" s="54"/>
      <c r="O344" s="50"/>
      <c r="P344" s="386" t="str">
        <f ca="1">VLOOKUP(D344,INDIRECT(Q337),F$1,FALSE)</f>
        <v>Walter Gargano</v>
      </c>
      <c r="Q344" s="386"/>
      <c r="R344" s="386"/>
      <c r="S344" s="386"/>
      <c r="T344" s="55"/>
      <c r="U344" s="27" t="str">
        <f>J364</f>
        <v>Enrique Osses</v>
      </c>
    </row>
    <row r="345" spans="1:21" ht="18.75" customHeight="1" x14ac:dyDescent="0.3">
      <c r="C345" s="27" t="str">
        <f>J364</f>
        <v>Enrique Osses</v>
      </c>
      <c r="D345" s="27">
        <v>6</v>
      </c>
      <c r="E345" s="42"/>
      <c r="F345" s="386" t="str">
        <f ca="1">VLOOKUP(D345,INDIRECT(G337),F$1,FALSE)</f>
        <v>Marcelo</v>
      </c>
      <c r="G345" s="386"/>
      <c r="H345" s="386"/>
      <c r="I345" s="386"/>
      <c r="J345" s="50">
        <v>1</v>
      </c>
      <c r="K345" s="51"/>
      <c r="L345" s="52"/>
      <c r="M345" s="53"/>
      <c r="N345" s="54"/>
      <c r="O345" s="50"/>
      <c r="P345" s="386" t="str">
        <f ca="1">VLOOKUP(D345,INDIRECT(Q337),F$1,FALSE)</f>
        <v>Álvaro Pereira</v>
      </c>
      <c r="Q345" s="386"/>
      <c r="R345" s="386"/>
      <c r="S345" s="386"/>
      <c r="T345" s="55"/>
      <c r="U345" s="27" t="str">
        <f>J364</f>
        <v>Enrique Osses</v>
      </c>
    </row>
    <row r="346" spans="1:21" ht="18.75" customHeight="1" x14ac:dyDescent="0.3">
      <c r="C346" s="27" t="str">
        <f>J364</f>
        <v>Enrique Osses</v>
      </c>
      <c r="D346" s="27">
        <v>7</v>
      </c>
      <c r="E346" s="42"/>
      <c r="F346" s="386" t="str">
        <f ca="1">VLOOKUP(D346,INDIRECT(G337),F$1,FALSE)</f>
        <v>Lucas</v>
      </c>
      <c r="G346" s="386"/>
      <c r="H346" s="386"/>
      <c r="I346" s="386"/>
      <c r="J346" s="50"/>
      <c r="K346" s="51"/>
      <c r="L346" s="52"/>
      <c r="M346" s="53"/>
      <c r="N346" s="54"/>
      <c r="O346" s="50"/>
      <c r="P346" s="386" t="str">
        <f ca="1">VLOOKUP(D346,INDIRECT(Q337),F$1,FALSE)</f>
        <v>Cristian Rodríguez</v>
      </c>
      <c r="Q346" s="386"/>
      <c r="R346" s="386"/>
      <c r="S346" s="386"/>
      <c r="T346" s="55"/>
      <c r="U346" s="27" t="str">
        <f>J364</f>
        <v>Enrique Osses</v>
      </c>
    </row>
    <row r="347" spans="1:21" ht="18.75" customHeight="1" x14ac:dyDescent="0.3">
      <c r="C347" s="27" t="str">
        <f>J364</f>
        <v>Enrique Osses</v>
      </c>
      <c r="D347" s="27">
        <v>8</v>
      </c>
      <c r="E347" s="42"/>
      <c r="F347" s="386" t="str">
        <f ca="1">VLOOKUP(D347,INDIRECT(G337),F$1,FALSE)</f>
        <v>Hernanes</v>
      </c>
      <c r="G347" s="386"/>
      <c r="H347" s="386"/>
      <c r="I347" s="386"/>
      <c r="J347" s="50"/>
      <c r="K347" s="51"/>
      <c r="L347" s="52"/>
      <c r="M347" s="53"/>
      <c r="N347" s="54"/>
      <c r="O347" s="50"/>
      <c r="P347" s="386" t="str">
        <f ca="1">VLOOKUP(D347,INDIRECT(Q337),F$1,FALSE)</f>
        <v>Sebastián Eguren</v>
      </c>
      <c r="Q347" s="386"/>
      <c r="R347" s="386"/>
      <c r="S347" s="386"/>
      <c r="T347" s="55"/>
      <c r="U347" s="27" t="str">
        <f>J364</f>
        <v>Enrique Osses</v>
      </c>
    </row>
    <row r="348" spans="1:21" ht="18.75" customHeight="1" x14ac:dyDescent="0.3">
      <c r="C348" s="27" t="str">
        <f>J364</f>
        <v>Enrique Osses</v>
      </c>
      <c r="D348" s="27">
        <v>9</v>
      </c>
      <c r="E348" s="42"/>
      <c r="F348" s="386" t="str">
        <f ca="1">VLOOKUP(D348,INDIRECT(G337),F$1,FALSE)</f>
        <v>Fred</v>
      </c>
      <c r="G348" s="386"/>
      <c r="H348" s="386"/>
      <c r="I348" s="386"/>
      <c r="J348" s="50"/>
      <c r="K348" s="51"/>
      <c r="L348" s="52">
        <v>1</v>
      </c>
      <c r="M348" s="53"/>
      <c r="N348" s="54"/>
      <c r="O348" s="50"/>
      <c r="P348" s="386" t="str">
        <f ca="1">VLOOKUP(D348,INDIRECT(Q337),F$1,FALSE)</f>
        <v>Luis Suárez</v>
      </c>
      <c r="Q348" s="386"/>
      <c r="R348" s="386"/>
      <c r="S348" s="386"/>
      <c r="T348" s="55"/>
      <c r="U348" s="27" t="str">
        <f>J364</f>
        <v>Enrique Osses</v>
      </c>
    </row>
    <row r="349" spans="1:21" ht="18.75" customHeight="1" x14ac:dyDescent="0.3">
      <c r="C349" s="27" t="str">
        <f>J364</f>
        <v>Enrique Osses</v>
      </c>
      <c r="D349" s="27">
        <v>10</v>
      </c>
      <c r="E349" s="42"/>
      <c r="F349" s="386" t="str">
        <f ca="1">VLOOKUP(D349,INDIRECT(G337),F$1,FALSE)</f>
        <v>Neymar</v>
      </c>
      <c r="G349" s="386"/>
      <c r="H349" s="386"/>
      <c r="I349" s="386"/>
      <c r="J349" s="50"/>
      <c r="K349" s="51"/>
      <c r="L349" s="52"/>
      <c r="M349" s="53"/>
      <c r="N349" s="54"/>
      <c r="O349" s="50"/>
      <c r="P349" s="386" t="str">
        <f ca="1">VLOOKUP(D349,INDIRECT(Q337),F$1,FALSE)</f>
        <v>Diego Forlán</v>
      </c>
      <c r="Q349" s="386"/>
      <c r="R349" s="386"/>
      <c r="S349" s="386"/>
      <c r="T349" s="55"/>
      <c r="U349" s="27" t="str">
        <f>J364</f>
        <v>Enrique Osses</v>
      </c>
    </row>
    <row r="350" spans="1:21" ht="18.75" customHeight="1" x14ac:dyDescent="0.3">
      <c r="C350" s="27" t="str">
        <f>J364</f>
        <v>Enrique Osses</v>
      </c>
      <c r="D350" s="27">
        <v>11</v>
      </c>
      <c r="E350" s="42"/>
      <c r="F350" s="386" t="str">
        <f ca="1">VLOOKUP(D350,INDIRECT(G337),F$1,FALSE)</f>
        <v>Oscar</v>
      </c>
      <c r="G350" s="386"/>
      <c r="H350" s="386"/>
      <c r="I350" s="386"/>
      <c r="J350" s="50"/>
      <c r="K350" s="51"/>
      <c r="L350" s="52"/>
      <c r="M350" s="53"/>
      <c r="N350" s="54"/>
      <c r="O350" s="50"/>
      <c r="P350" s="386" t="str">
        <f ca="1">VLOOKUP(D350,INDIRECT(Q337),F$1,FALSE)</f>
        <v>Abel Hernández</v>
      </c>
      <c r="Q350" s="386"/>
      <c r="R350" s="386"/>
      <c r="S350" s="386"/>
      <c r="T350" s="55"/>
      <c r="U350" s="27" t="str">
        <f>J364</f>
        <v>Enrique Osses</v>
      </c>
    </row>
    <row r="351" spans="1:21" ht="18.75" customHeight="1" x14ac:dyDescent="0.3">
      <c r="C351" s="27" t="str">
        <f>J364</f>
        <v>Enrique Osses</v>
      </c>
      <c r="D351" s="27">
        <v>12</v>
      </c>
      <c r="E351" s="42"/>
      <c r="F351" s="386" t="str">
        <f ca="1">VLOOKUP(D351,INDIRECT(G337),F$1,FALSE)</f>
        <v>Júlio César</v>
      </c>
      <c r="G351" s="386"/>
      <c r="H351" s="386"/>
      <c r="I351" s="386"/>
      <c r="J351" s="50"/>
      <c r="K351" s="51"/>
      <c r="L351" s="52"/>
      <c r="M351" s="53"/>
      <c r="N351" s="54"/>
      <c r="O351" s="50"/>
      <c r="P351" s="386" t="str">
        <f ca="1">VLOOKUP(D351,INDIRECT(Q337),F$1,FALSE)</f>
        <v>Juan Castillo</v>
      </c>
      <c r="Q351" s="386"/>
      <c r="R351" s="386"/>
      <c r="S351" s="386"/>
      <c r="T351" s="55"/>
      <c r="U351" s="27" t="str">
        <f>J364</f>
        <v>Enrique Osses</v>
      </c>
    </row>
    <row r="352" spans="1:21" ht="18.75" customHeight="1" x14ac:dyDescent="0.3">
      <c r="C352" s="27" t="str">
        <f>J364</f>
        <v>Enrique Osses</v>
      </c>
      <c r="D352" s="27">
        <v>13</v>
      </c>
      <c r="E352" s="42"/>
      <c r="F352" s="386" t="str">
        <f ca="1">VLOOKUP(D352,INDIRECT(G337),F$1,FALSE)</f>
        <v>Dante</v>
      </c>
      <c r="G352" s="386"/>
      <c r="H352" s="386"/>
      <c r="I352" s="386"/>
      <c r="J352" s="50"/>
      <c r="K352" s="51"/>
      <c r="L352" s="52"/>
      <c r="M352" s="53"/>
      <c r="N352" s="54"/>
      <c r="O352" s="50"/>
      <c r="P352" s="386" t="str">
        <f ca="1">VLOOKUP(D352,INDIRECT(Q337),F$1,FALSE)</f>
        <v>Matías Aguirregaray</v>
      </c>
      <c r="Q352" s="386"/>
      <c r="R352" s="386"/>
      <c r="S352" s="386"/>
      <c r="T352" s="55"/>
      <c r="U352" s="27" t="str">
        <f>J364</f>
        <v>Enrique Osses</v>
      </c>
    </row>
    <row r="353" spans="3:27" ht="18.75" customHeight="1" x14ac:dyDescent="0.3">
      <c r="C353" s="27" t="str">
        <f>J364</f>
        <v>Enrique Osses</v>
      </c>
      <c r="D353" s="27">
        <v>14</v>
      </c>
      <c r="E353" s="42"/>
      <c r="F353" s="386" t="str">
        <f ca="1">VLOOKUP(D353,INDIRECT(G337),F$1,FALSE)</f>
        <v>Filipe Luís</v>
      </c>
      <c r="G353" s="386"/>
      <c r="H353" s="386"/>
      <c r="I353" s="386"/>
      <c r="J353" s="50"/>
      <c r="K353" s="51"/>
      <c r="L353" s="52"/>
      <c r="M353" s="53"/>
      <c r="N353" s="54"/>
      <c r="O353" s="50"/>
      <c r="P353" s="386" t="str">
        <f ca="1">VLOOKUP(D353,INDIRECT(Q337),F$1,FALSE)</f>
        <v>Nicolás Lodeiro</v>
      </c>
      <c r="Q353" s="386"/>
      <c r="R353" s="386"/>
      <c r="S353" s="386"/>
      <c r="T353" s="55"/>
      <c r="U353" s="27" t="str">
        <f>J364</f>
        <v>Enrique Osses</v>
      </c>
    </row>
    <row r="354" spans="3:27" ht="18.75" customHeight="1" x14ac:dyDescent="0.3">
      <c r="C354" s="27" t="str">
        <f>J364</f>
        <v>Enrique Osses</v>
      </c>
      <c r="D354" s="27">
        <v>15</v>
      </c>
      <c r="E354" s="42"/>
      <c r="F354" s="386" t="str">
        <f ca="1">VLOOKUP(D354,INDIRECT(G337),F$1,FALSE)</f>
        <v>Jean</v>
      </c>
      <c r="G354" s="386"/>
      <c r="H354" s="386"/>
      <c r="I354" s="386"/>
      <c r="J354" s="50"/>
      <c r="K354" s="51"/>
      <c r="L354" s="52"/>
      <c r="M354" s="53"/>
      <c r="N354" s="54"/>
      <c r="O354" s="50"/>
      <c r="P354" s="386" t="str">
        <f ca="1">VLOOKUP(D354,INDIRECT(Q337),F$1,FALSE)</f>
        <v>Diego Pérez</v>
      </c>
      <c r="Q354" s="386"/>
      <c r="R354" s="386"/>
      <c r="S354" s="386"/>
      <c r="T354" s="55"/>
      <c r="U354" s="27" t="str">
        <f>J364</f>
        <v>Enrique Osses</v>
      </c>
    </row>
    <row r="355" spans="3:27" ht="18.75" customHeight="1" x14ac:dyDescent="0.3">
      <c r="C355" s="27" t="str">
        <f>J364</f>
        <v>Enrique Osses</v>
      </c>
      <c r="D355" s="27">
        <v>16</v>
      </c>
      <c r="E355" s="42"/>
      <c r="F355" s="386" t="str">
        <f ca="1">VLOOKUP(D355,INDIRECT(G337),F$1,FALSE)</f>
        <v>Réver</v>
      </c>
      <c r="G355" s="386"/>
      <c r="H355" s="386"/>
      <c r="I355" s="386"/>
      <c r="J355" s="50"/>
      <c r="K355" s="51"/>
      <c r="L355" s="52"/>
      <c r="M355" s="53"/>
      <c r="N355" s="54"/>
      <c r="O355" s="50"/>
      <c r="P355" s="386" t="str">
        <f ca="1">VLOOKUP(D355,INDIRECT(Q337),F$1,FALSE)</f>
        <v>Maxi Pereira</v>
      </c>
      <c r="Q355" s="386"/>
      <c r="R355" s="386"/>
      <c r="S355" s="386"/>
      <c r="T355" s="55"/>
      <c r="U355" s="27" t="str">
        <f>J364</f>
        <v>Enrique Osses</v>
      </c>
    </row>
    <row r="356" spans="3:27" ht="18.75" customHeight="1" x14ac:dyDescent="0.3">
      <c r="C356" s="27" t="str">
        <f>J364</f>
        <v>Enrique Osses</v>
      </c>
      <c r="D356" s="27">
        <v>17</v>
      </c>
      <c r="E356" s="42"/>
      <c r="F356" s="386" t="str">
        <f ca="1">VLOOKUP(D356,INDIRECT(G337),F$1,FALSE)</f>
        <v>Luiz Gustavo</v>
      </c>
      <c r="G356" s="386"/>
      <c r="H356" s="386"/>
      <c r="I356" s="386"/>
      <c r="J356" s="50">
        <v>1</v>
      </c>
      <c r="K356" s="51"/>
      <c r="L356" s="52"/>
      <c r="M356" s="53"/>
      <c r="N356" s="54"/>
      <c r="O356" s="50"/>
      <c r="P356" s="386" t="str">
        <f ca="1">VLOOKUP(D356,INDIRECT(Q337),F$1,FALSE)</f>
        <v>Egidio Arévalo Ríos</v>
      </c>
      <c r="Q356" s="386"/>
      <c r="R356" s="386"/>
      <c r="S356" s="386"/>
      <c r="T356" s="55"/>
      <c r="U356" s="27" t="str">
        <f>J364</f>
        <v>Enrique Osses</v>
      </c>
    </row>
    <row r="357" spans="3:27" ht="18.75" customHeight="1" x14ac:dyDescent="0.3">
      <c r="C357" s="27" t="str">
        <f>J364</f>
        <v>Enrique Osses</v>
      </c>
      <c r="D357" s="27">
        <v>18</v>
      </c>
      <c r="E357" s="42"/>
      <c r="F357" s="386" t="str">
        <f ca="1">VLOOKUP(D357,INDIRECT(G337),F$1,FALSE)</f>
        <v>Paulinho</v>
      </c>
      <c r="G357" s="386"/>
      <c r="H357" s="386"/>
      <c r="I357" s="386"/>
      <c r="J357" s="50"/>
      <c r="K357" s="51"/>
      <c r="L357" s="52">
        <v>1</v>
      </c>
      <c r="M357" s="53"/>
      <c r="N357" s="54"/>
      <c r="O357" s="50"/>
      <c r="P357" s="386" t="str">
        <f ca="1">VLOOKUP(D357,INDIRECT(Q337),F$1,FALSE)</f>
        <v>Gastón Ramírez</v>
      </c>
      <c r="Q357" s="386"/>
      <c r="R357" s="386"/>
      <c r="S357" s="386"/>
      <c r="T357" s="55"/>
      <c r="U357" s="27" t="str">
        <f>J364</f>
        <v>Enrique Osses</v>
      </c>
    </row>
    <row r="358" spans="3:27" ht="18.75" customHeight="1" x14ac:dyDescent="0.3">
      <c r="C358" s="27" t="str">
        <f>J364</f>
        <v>Enrique Osses</v>
      </c>
      <c r="D358" s="27">
        <v>19</v>
      </c>
      <c r="E358" s="42"/>
      <c r="F358" s="386" t="str">
        <f ca="1">VLOOKUP(D358,INDIRECT(G337),F$1,FALSE)</f>
        <v>Hulk</v>
      </c>
      <c r="G358" s="386"/>
      <c r="H358" s="386"/>
      <c r="I358" s="386"/>
      <c r="J358" s="50"/>
      <c r="K358" s="51"/>
      <c r="L358" s="52"/>
      <c r="M358" s="53"/>
      <c r="N358" s="54"/>
      <c r="O358" s="50"/>
      <c r="P358" s="386" t="str">
        <f ca="1">VLOOKUP(D358,INDIRECT(Q337),F$1,FALSE)</f>
        <v>Andrés Scotti</v>
      </c>
      <c r="Q358" s="386"/>
      <c r="R358" s="386"/>
      <c r="S358" s="386"/>
      <c r="T358" s="55"/>
      <c r="U358" s="27" t="str">
        <f>J364</f>
        <v>Enrique Osses</v>
      </c>
    </row>
    <row r="359" spans="3:27" ht="18.75" customHeight="1" x14ac:dyDescent="0.3">
      <c r="C359" s="27" t="str">
        <f>J364</f>
        <v>Enrique Osses</v>
      </c>
      <c r="D359" s="27">
        <v>20</v>
      </c>
      <c r="E359" s="42"/>
      <c r="F359" s="386" t="str">
        <f ca="1">VLOOKUP(D359,INDIRECT(G337),F$1,FALSE)</f>
        <v>Bernard</v>
      </c>
      <c r="G359" s="386"/>
      <c r="H359" s="386"/>
      <c r="I359" s="386"/>
      <c r="J359" s="50"/>
      <c r="K359" s="51"/>
      <c r="L359" s="52"/>
      <c r="M359" s="53"/>
      <c r="N359" s="54"/>
      <c r="O359" s="50">
        <v>1</v>
      </c>
      <c r="P359" s="386" t="str">
        <f ca="1">VLOOKUP(D359,INDIRECT(Q337),F$1,FALSE)</f>
        <v>Álvaro González</v>
      </c>
      <c r="Q359" s="386"/>
      <c r="R359" s="386"/>
      <c r="S359" s="386"/>
      <c r="T359" s="55"/>
      <c r="U359" s="27" t="str">
        <f>J364</f>
        <v>Enrique Osses</v>
      </c>
    </row>
    <row r="360" spans="3:27" ht="18.75" customHeight="1" x14ac:dyDescent="0.3">
      <c r="C360" s="27" t="str">
        <f>J364</f>
        <v>Enrique Osses</v>
      </c>
      <c r="D360" s="27">
        <v>21</v>
      </c>
      <c r="E360" s="42"/>
      <c r="F360" s="386" t="str">
        <f ca="1">VLOOKUP(D360,INDIRECT(G337),F$1,FALSE)</f>
        <v>Jô</v>
      </c>
      <c r="G360" s="386"/>
      <c r="H360" s="386"/>
      <c r="I360" s="386"/>
      <c r="J360" s="50"/>
      <c r="K360" s="51"/>
      <c r="L360" s="52"/>
      <c r="M360" s="53">
        <v>1</v>
      </c>
      <c r="N360" s="54"/>
      <c r="O360" s="50">
        <v>1</v>
      </c>
      <c r="P360" s="386" t="str">
        <f ca="1">VLOOKUP(D360,INDIRECT(Q337),F$1,FALSE)</f>
        <v>Edinson Cavani</v>
      </c>
      <c r="Q360" s="386"/>
      <c r="R360" s="386"/>
      <c r="S360" s="386"/>
      <c r="T360" s="55"/>
      <c r="U360" s="27" t="str">
        <f>J364</f>
        <v>Enrique Osses</v>
      </c>
    </row>
    <row r="361" spans="3:27" ht="18.75" customHeight="1" x14ac:dyDescent="0.3">
      <c r="C361" s="27" t="str">
        <f>J364</f>
        <v>Enrique Osses</v>
      </c>
      <c r="D361" s="27">
        <v>22</v>
      </c>
      <c r="E361" s="42"/>
      <c r="F361" s="368" t="str">
        <f ca="1">VLOOKUP(D361,INDIRECT(G337),F$1,FALSE)</f>
        <v>Diego Cavalieri</v>
      </c>
      <c r="G361" s="369"/>
      <c r="H361" s="369"/>
      <c r="I361" s="370"/>
      <c r="J361" s="50"/>
      <c r="K361" s="51"/>
      <c r="L361" s="52"/>
      <c r="M361" s="53"/>
      <c r="N361" s="54"/>
      <c r="O361" s="50"/>
      <c r="P361" s="368" t="str">
        <f ca="1">VLOOKUP(D361,INDIRECT(Q337),F$1,FALSE)</f>
        <v>Martín Cáceres</v>
      </c>
      <c r="Q361" s="369"/>
      <c r="R361" s="369"/>
      <c r="S361" s="370"/>
      <c r="T361" s="55"/>
      <c r="U361" s="27" t="str">
        <f>J364</f>
        <v>Enrique Osses</v>
      </c>
      <c r="AA361" s="67"/>
    </row>
    <row r="362" spans="3:27" ht="18.75" customHeight="1" thickBot="1" x14ac:dyDescent="0.35">
      <c r="C362" s="27" t="str">
        <f>J364</f>
        <v>Enrique Osses</v>
      </c>
      <c r="D362" s="27">
        <v>23</v>
      </c>
      <c r="E362" s="57"/>
      <c r="F362" s="283" t="str">
        <f ca="1">VLOOKUP(D362,INDIRECT(G337),F$1,FALSE)</f>
        <v>Jádson</v>
      </c>
      <c r="G362" s="283"/>
      <c r="H362" s="283"/>
      <c r="I362" s="283"/>
      <c r="J362" s="58"/>
      <c r="K362" s="59"/>
      <c r="L362" s="60"/>
      <c r="M362" s="61"/>
      <c r="N362" s="57"/>
      <c r="O362" s="58"/>
      <c r="P362" s="283" t="str">
        <f ca="1">VLOOKUP(D362,INDIRECT(Q337),F$1,FALSE)</f>
        <v>Martín Silva</v>
      </c>
      <c r="Q362" s="283"/>
      <c r="R362" s="283"/>
      <c r="S362" s="283"/>
      <c r="T362" s="62"/>
      <c r="U362" s="27" t="str">
        <f>J364</f>
        <v>Enrique Osses</v>
      </c>
    </row>
    <row r="363" spans="3:27" ht="18.75" customHeight="1" x14ac:dyDescent="0.3">
      <c r="D363" s="27">
        <v>24</v>
      </c>
      <c r="E363" s="371" t="str">
        <f ca="1">VLOOKUP(D363,INDIRECT(G337),F$1,FALSE)</f>
        <v>Luiz Felipe Scolari</v>
      </c>
      <c r="F363" s="372"/>
      <c r="G363" s="372"/>
      <c r="H363" s="372"/>
      <c r="I363" s="373"/>
      <c r="J363" s="374" t="str">
        <f ca="1">Traducciones!$C$50</f>
        <v>Árbitro</v>
      </c>
      <c r="K363" s="375"/>
      <c r="L363" s="375"/>
      <c r="M363" s="375"/>
      <c r="N363" s="375"/>
      <c r="O363" s="376"/>
      <c r="P363" s="377" t="str">
        <f ca="1">VLOOKUP(D363,INDIRECT(Q337),F$1,FALSE)</f>
        <v>Óscar Tabárez</v>
      </c>
      <c r="Q363" s="372"/>
      <c r="R363" s="372"/>
      <c r="S363" s="372"/>
      <c r="T363" s="378"/>
    </row>
    <row r="364" spans="3:27" ht="18.75" customHeight="1" thickBot="1" x14ac:dyDescent="0.35">
      <c r="E364" s="379">
        <f ca="1">Horas!R65</f>
        <v>41451.875</v>
      </c>
      <c r="F364" s="380"/>
      <c r="G364" s="380"/>
      <c r="H364" s="380"/>
      <c r="I364" s="381"/>
      <c r="J364" s="363" t="s">
        <v>514</v>
      </c>
      <c r="K364" s="382"/>
      <c r="L364" s="382"/>
      <c r="M364" s="382"/>
      <c r="N364" s="382"/>
      <c r="O364" s="284"/>
      <c r="P364" s="383" t="str">
        <f>LOOKUP(C338,Calendario!$C$3:$C$18,Calendario!$K$3:$K$18)</f>
        <v>Estadio Mineirão - Belo Horizonte</v>
      </c>
      <c r="Q364" s="384"/>
      <c r="R364" s="384"/>
      <c r="S364" s="384"/>
      <c r="T364" s="385"/>
    </row>
    <row r="365" spans="3:27" ht="18.75" customHeight="1" thickBot="1" x14ac:dyDescent="0.35">
      <c r="E365" s="28"/>
      <c r="F365" s="28"/>
      <c r="G365" s="28" t="str">
        <f ca="1">INDEX(Traducciones!$D$20:$D$27,MATCH(E366,Traducciones!$C$20:$C$27,0))</f>
        <v>España</v>
      </c>
      <c r="H365" s="28"/>
      <c r="I365" s="28"/>
      <c r="J365" s="28"/>
      <c r="K365" s="28"/>
      <c r="L365" s="28"/>
      <c r="M365" s="28"/>
      <c r="N365" s="28"/>
      <c r="O365" s="28"/>
      <c r="P365" s="28"/>
      <c r="Q365" s="28" t="str">
        <f ca="1">INDEX(Traducciones!$D$20:$D$27,MATCH(N366,Traducciones!$C$20:$C$27,0))</f>
        <v>Italia</v>
      </c>
    </row>
    <row r="366" spans="3:27" ht="18.75" customHeight="1" x14ac:dyDescent="0.3">
      <c r="C366" s="27">
        <v>14</v>
      </c>
      <c r="E366" s="293" t="str">
        <f ca="1">LOOKUP($C366,Calendario!$C$3:$C$18,Calendario!$E$3:$E$18)</f>
        <v>España</v>
      </c>
      <c r="F366" s="294"/>
      <c r="G366" s="294"/>
      <c r="H366" s="294"/>
      <c r="I366" s="294"/>
      <c r="J366" s="294"/>
      <c r="K366" s="387"/>
      <c r="L366" s="63">
        <f>SUM(L368:L390)</f>
        <v>0</v>
      </c>
      <c r="M366" s="64">
        <f>SUM(M368:M390)</f>
        <v>0</v>
      </c>
      <c r="N366" s="293" t="str">
        <f ca="1">LOOKUP($C366,Calendario!$C$3:$C$18,Calendario!$H$3:$H$18)</f>
        <v>Italia</v>
      </c>
      <c r="O366" s="294"/>
      <c r="P366" s="294"/>
      <c r="Q366" s="294"/>
      <c r="R366" s="294"/>
      <c r="S366" s="294"/>
      <c r="T366" s="387"/>
    </row>
    <row r="367" spans="3:27" ht="18.75" customHeight="1" thickBot="1" x14ac:dyDescent="0.35">
      <c r="E367" s="38" t="s">
        <v>358</v>
      </c>
      <c r="F367" s="283"/>
      <c r="G367" s="283"/>
      <c r="H367" s="283"/>
      <c r="I367" s="283"/>
      <c r="J367" s="39"/>
      <c r="K367" s="40"/>
      <c r="L367" s="274">
        <v>7</v>
      </c>
      <c r="M367" s="275">
        <v>6</v>
      </c>
      <c r="N367" s="38"/>
      <c r="O367" s="41"/>
      <c r="P367" s="388"/>
      <c r="Q367" s="380"/>
      <c r="R367" s="380"/>
      <c r="S367" s="381"/>
      <c r="T367" s="40" t="str">
        <f>E367</f>
        <v>Min.</v>
      </c>
    </row>
    <row r="368" spans="3:27" ht="18.75" customHeight="1" x14ac:dyDescent="0.3">
      <c r="C368" s="27" t="str">
        <f>J392</f>
        <v>Howard Webb</v>
      </c>
      <c r="D368" s="27">
        <v>1</v>
      </c>
      <c r="E368" s="42"/>
      <c r="F368" s="294" t="str">
        <f ca="1">VLOOKUP(D368,INDIRECT(G365),F$1,FALSE)</f>
        <v>Iker Casillas </v>
      </c>
      <c r="G368" s="294"/>
      <c r="H368" s="294"/>
      <c r="I368" s="294"/>
      <c r="J368" s="43"/>
      <c r="K368" s="44"/>
      <c r="L368" s="45"/>
      <c r="M368" s="46"/>
      <c r="N368" s="47"/>
      <c r="O368" s="48"/>
      <c r="P368" s="294" t="str">
        <f ca="1">VLOOKUP(D368,INDIRECT(Q365),F$1,FALSE)</f>
        <v>Gianluigi Buffon</v>
      </c>
      <c r="Q368" s="294"/>
      <c r="R368" s="294"/>
      <c r="S368" s="294"/>
      <c r="T368" s="49"/>
      <c r="U368" s="27" t="str">
        <f>J392</f>
        <v>Howard Webb</v>
      </c>
    </row>
    <row r="369" spans="3:21" ht="18.75" customHeight="1" x14ac:dyDescent="0.3">
      <c r="C369" s="27" t="str">
        <f>J392</f>
        <v>Howard Webb</v>
      </c>
      <c r="D369" s="27">
        <v>2</v>
      </c>
      <c r="E369" s="42"/>
      <c r="F369" s="386" t="str">
        <f ca="1">VLOOKUP(D369,INDIRECT(G365),F$1,FALSE)</f>
        <v>Raúl Albiol</v>
      </c>
      <c r="G369" s="386"/>
      <c r="H369" s="386"/>
      <c r="I369" s="386"/>
      <c r="J369" s="50"/>
      <c r="K369" s="51"/>
      <c r="L369" s="52"/>
      <c r="M369" s="53"/>
      <c r="N369" s="54"/>
      <c r="O369" s="50"/>
      <c r="P369" s="386" t="str">
        <f ca="1">VLOOKUP(D369,INDIRECT(Q365),F$1,FALSE)</f>
        <v>Christian Maggio</v>
      </c>
      <c r="Q369" s="386"/>
      <c r="R369" s="386"/>
      <c r="S369" s="386"/>
      <c r="T369" s="55"/>
      <c r="U369" s="27" t="str">
        <f>J392</f>
        <v>Howard Webb</v>
      </c>
    </row>
    <row r="370" spans="3:21" ht="18.75" customHeight="1" x14ac:dyDescent="0.3">
      <c r="C370" s="27" t="str">
        <f>J392</f>
        <v>Howard Webb</v>
      </c>
      <c r="D370" s="27">
        <v>3</v>
      </c>
      <c r="E370" s="42"/>
      <c r="F370" s="386" t="str">
        <f ca="1">VLOOKUP(D370,INDIRECT(G365),F$1,FALSE)</f>
        <v>Gerard Piqué</v>
      </c>
      <c r="G370" s="386"/>
      <c r="H370" s="386"/>
      <c r="I370" s="386"/>
      <c r="J370" s="50">
        <v>1</v>
      </c>
      <c r="K370" s="51"/>
      <c r="L370" s="56"/>
      <c r="M370" s="53"/>
      <c r="N370" s="54"/>
      <c r="O370" s="50"/>
      <c r="P370" s="386" t="str">
        <f ca="1">VLOOKUP(D370,INDIRECT(Q365),F$1,FALSE)</f>
        <v>Giorgio Chiellini</v>
      </c>
      <c r="Q370" s="386"/>
      <c r="R370" s="386"/>
      <c r="S370" s="386"/>
      <c r="T370" s="55"/>
      <c r="U370" s="27" t="str">
        <f>J392</f>
        <v>Howard Webb</v>
      </c>
    </row>
    <row r="371" spans="3:21" ht="18.75" customHeight="1" x14ac:dyDescent="0.3">
      <c r="C371" s="27" t="str">
        <f>J392</f>
        <v>Howard Webb</v>
      </c>
      <c r="D371" s="27">
        <v>4</v>
      </c>
      <c r="E371" s="42"/>
      <c r="F371" s="386" t="str">
        <f ca="1">VLOOKUP(D371,INDIRECT(G365),F$1,FALSE)</f>
        <v>Javi Martínez</v>
      </c>
      <c r="G371" s="386"/>
      <c r="H371" s="386"/>
      <c r="I371" s="386"/>
      <c r="J371" s="50"/>
      <c r="K371" s="51"/>
      <c r="L371" s="52"/>
      <c r="M371" s="53"/>
      <c r="N371" s="54"/>
      <c r="O371" s="50"/>
      <c r="P371" s="386" t="str">
        <f ca="1">VLOOKUP(D371,INDIRECT(Q365),F$1,FALSE)</f>
        <v>Davide Astori</v>
      </c>
      <c r="Q371" s="386"/>
      <c r="R371" s="386"/>
      <c r="S371" s="386"/>
      <c r="T371" s="55"/>
      <c r="U371" s="27" t="str">
        <f>J392</f>
        <v>Howard Webb</v>
      </c>
    </row>
    <row r="372" spans="3:21" ht="18.75" customHeight="1" x14ac:dyDescent="0.3">
      <c r="C372" s="27" t="str">
        <f>J392</f>
        <v>Howard Webb</v>
      </c>
      <c r="D372" s="27">
        <v>5</v>
      </c>
      <c r="E372" s="42"/>
      <c r="F372" s="386" t="str">
        <f ca="1">VLOOKUP(D372,INDIRECT(G365),F$1,FALSE)</f>
        <v>César Azpilicueta</v>
      </c>
      <c r="G372" s="386"/>
      <c r="H372" s="386"/>
      <c r="I372" s="386"/>
      <c r="J372" s="50"/>
      <c r="K372" s="51"/>
      <c r="L372" s="52"/>
      <c r="M372" s="53"/>
      <c r="N372" s="54"/>
      <c r="O372" s="50"/>
      <c r="P372" s="386" t="str">
        <f ca="1">VLOOKUP(D372,INDIRECT(Q365),F$1,FALSE)</f>
        <v>Mattia De Sciglio</v>
      </c>
      <c r="Q372" s="386"/>
      <c r="R372" s="386"/>
      <c r="S372" s="386"/>
      <c r="T372" s="55"/>
      <c r="U372" s="27" t="str">
        <f>J392</f>
        <v>Howard Webb</v>
      </c>
    </row>
    <row r="373" spans="3:21" ht="18.75" customHeight="1" x14ac:dyDescent="0.3">
      <c r="C373" s="27" t="str">
        <f>J392</f>
        <v>Howard Webb</v>
      </c>
      <c r="D373" s="27">
        <v>6</v>
      </c>
      <c r="E373" s="42"/>
      <c r="F373" s="386" t="str">
        <f ca="1">VLOOKUP(D373,INDIRECT(G365),F$1,FALSE)</f>
        <v>Andrés Iniesta</v>
      </c>
      <c r="G373" s="386"/>
      <c r="H373" s="386"/>
      <c r="I373" s="386"/>
      <c r="J373" s="50"/>
      <c r="K373" s="51"/>
      <c r="L373" s="52"/>
      <c r="M373" s="53"/>
      <c r="N373" s="54"/>
      <c r="O373" s="50"/>
      <c r="P373" s="386" t="str">
        <f ca="1">VLOOKUP(D373,INDIRECT(Q365),F$1,FALSE)</f>
        <v>Antonio Candreva</v>
      </c>
      <c r="Q373" s="386"/>
      <c r="R373" s="386"/>
      <c r="S373" s="386"/>
      <c r="T373" s="55"/>
      <c r="U373" s="27" t="str">
        <f>J392</f>
        <v>Howard Webb</v>
      </c>
    </row>
    <row r="374" spans="3:21" ht="18.75" customHeight="1" x14ac:dyDescent="0.3">
      <c r="C374" s="27" t="str">
        <f>J392</f>
        <v>Howard Webb</v>
      </c>
      <c r="D374" s="27">
        <v>7</v>
      </c>
      <c r="E374" s="42"/>
      <c r="F374" s="386" t="str">
        <f ca="1">VLOOKUP(D374,INDIRECT(G365),F$1,FALSE)</f>
        <v>David Villa</v>
      </c>
      <c r="G374" s="386"/>
      <c r="H374" s="386"/>
      <c r="I374" s="386"/>
      <c r="J374" s="50"/>
      <c r="K374" s="51"/>
      <c r="L374" s="52"/>
      <c r="M374" s="53"/>
      <c r="N374" s="54"/>
      <c r="O374" s="50"/>
      <c r="P374" s="386" t="str">
        <f ca="1">VLOOKUP(D374,INDIRECT(Q365),F$1,FALSE)</f>
        <v>Alberto Aquilani</v>
      </c>
      <c r="Q374" s="386"/>
      <c r="R374" s="386"/>
      <c r="S374" s="386"/>
      <c r="T374" s="55"/>
      <c r="U374" s="27" t="str">
        <f>J392</f>
        <v>Howard Webb</v>
      </c>
    </row>
    <row r="375" spans="3:21" ht="18.75" customHeight="1" x14ac:dyDescent="0.3">
      <c r="C375" s="27" t="str">
        <f>J392</f>
        <v>Howard Webb</v>
      </c>
      <c r="D375" s="27">
        <v>8</v>
      </c>
      <c r="E375" s="42"/>
      <c r="F375" s="386" t="str">
        <f ca="1">VLOOKUP(D375,INDIRECT(G365),F$1,FALSE)</f>
        <v>Xavi Hernández</v>
      </c>
      <c r="G375" s="386"/>
      <c r="H375" s="386"/>
      <c r="I375" s="386"/>
      <c r="J375" s="50"/>
      <c r="K375" s="51"/>
      <c r="L375" s="52"/>
      <c r="M375" s="53"/>
      <c r="N375" s="54"/>
      <c r="O375" s="50"/>
      <c r="P375" s="386" t="str">
        <f ca="1">VLOOKUP(D375,INDIRECT(Q365),F$1,FALSE)</f>
        <v>Claudio Marchisio</v>
      </c>
      <c r="Q375" s="386"/>
      <c r="R375" s="386"/>
      <c r="S375" s="386"/>
      <c r="T375" s="55"/>
      <c r="U375" s="27" t="str">
        <f>J392</f>
        <v>Howard Webb</v>
      </c>
    </row>
    <row r="376" spans="3:21" ht="18.75" customHeight="1" x14ac:dyDescent="0.3">
      <c r="C376" s="27" t="str">
        <f>J392</f>
        <v>Howard Webb</v>
      </c>
      <c r="D376" s="27">
        <v>9</v>
      </c>
      <c r="E376" s="42"/>
      <c r="F376" s="386" t="str">
        <f ca="1">VLOOKUP(D376,INDIRECT(G365),F$1,FALSE)</f>
        <v>Fernando Torres</v>
      </c>
      <c r="G376" s="386"/>
      <c r="H376" s="386"/>
      <c r="I376" s="386"/>
      <c r="J376" s="50"/>
      <c r="K376" s="51"/>
      <c r="L376" s="52"/>
      <c r="M376" s="53"/>
      <c r="N376" s="54"/>
      <c r="O376" s="50"/>
      <c r="P376" s="386" t="str">
        <f ca="1">VLOOKUP(D376,INDIRECT(Q365),F$1,FALSE)</f>
        <v>Mario Balotelli</v>
      </c>
      <c r="Q376" s="386"/>
      <c r="R376" s="386"/>
      <c r="S376" s="386"/>
      <c r="T376" s="55"/>
      <c r="U376" s="27" t="str">
        <f>J392</f>
        <v>Howard Webb</v>
      </c>
    </row>
    <row r="377" spans="3:21" ht="18.75" customHeight="1" x14ac:dyDescent="0.3">
      <c r="C377" s="27" t="str">
        <f>J392</f>
        <v>Howard Webb</v>
      </c>
      <c r="D377" s="27">
        <v>10</v>
      </c>
      <c r="E377" s="42"/>
      <c r="F377" s="386" t="str">
        <f ca="1">VLOOKUP(D377,INDIRECT(G365),F$1,FALSE)</f>
        <v>Cesc Fàbregas</v>
      </c>
      <c r="G377" s="386"/>
      <c r="H377" s="386"/>
      <c r="I377" s="386"/>
      <c r="J377" s="50"/>
      <c r="K377" s="51"/>
      <c r="L377" s="52"/>
      <c r="M377" s="53"/>
      <c r="N377" s="54"/>
      <c r="O377" s="50"/>
      <c r="P377" s="386" t="str">
        <f ca="1">VLOOKUP(D377,INDIRECT(Q365),F$1,FALSE)</f>
        <v>Sebastian Giovinco</v>
      </c>
      <c r="Q377" s="386"/>
      <c r="R377" s="386"/>
      <c r="S377" s="386"/>
      <c r="T377" s="55"/>
      <c r="U377" s="27" t="str">
        <f>J392</f>
        <v>Howard Webb</v>
      </c>
    </row>
    <row r="378" spans="3:21" ht="18.75" customHeight="1" x14ac:dyDescent="0.3">
      <c r="C378" s="27" t="str">
        <f>J392</f>
        <v>Howard Webb</v>
      </c>
      <c r="D378" s="27">
        <v>11</v>
      </c>
      <c r="E378" s="42"/>
      <c r="F378" s="386" t="str">
        <f ca="1">VLOOKUP(D378,INDIRECT(G365),F$1,FALSE)</f>
        <v>Pedro Rodríguez</v>
      </c>
      <c r="G378" s="386"/>
      <c r="H378" s="386"/>
      <c r="I378" s="386"/>
      <c r="J378" s="50"/>
      <c r="K378" s="51"/>
      <c r="L378" s="52"/>
      <c r="M378" s="53"/>
      <c r="N378" s="54"/>
      <c r="O378" s="50"/>
      <c r="P378" s="386" t="str">
        <f ca="1">VLOOKUP(D378,INDIRECT(Q365),F$1,FALSE)</f>
        <v>Alberto Gilardino</v>
      </c>
      <c r="Q378" s="386"/>
      <c r="R378" s="386"/>
      <c r="S378" s="386"/>
      <c r="T378" s="55"/>
      <c r="U378" s="27" t="str">
        <f>J392</f>
        <v>Howard Webb</v>
      </c>
    </row>
    <row r="379" spans="3:21" ht="18.75" customHeight="1" x14ac:dyDescent="0.3">
      <c r="C379" s="27" t="str">
        <f>J392</f>
        <v>Howard Webb</v>
      </c>
      <c r="D379" s="27">
        <v>12</v>
      </c>
      <c r="E379" s="42"/>
      <c r="F379" s="386" t="str">
        <f ca="1">VLOOKUP(D379,INDIRECT(G365),F$1,FALSE)</f>
        <v>Víctor Valdés</v>
      </c>
      <c r="G379" s="386"/>
      <c r="H379" s="386"/>
      <c r="I379" s="386"/>
      <c r="J379" s="50"/>
      <c r="K379" s="51"/>
      <c r="L379" s="52"/>
      <c r="M379" s="53"/>
      <c r="N379" s="54"/>
      <c r="O379" s="50"/>
      <c r="P379" s="386" t="str">
        <f ca="1">VLOOKUP(D379,INDIRECT(Q365),F$1,FALSE)</f>
        <v>Salvatore Sirigu</v>
      </c>
      <c r="Q379" s="386"/>
      <c r="R379" s="386"/>
      <c r="S379" s="386"/>
      <c r="T379" s="55"/>
      <c r="U379" s="27" t="str">
        <f>J392</f>
        <v>Howard Webb</v>
      </c>
    </row>
    <row r="380" spans="3:21" ht="18.75" customHeight="1" x14ac:dyDescent="0.3">
      <c r="C380" s="27" t="str">
        <f>J392</f>
        <v>Howard Webb</v>
      </c>
      <c r="D380" s="27">
        <v>13</v>
      </c>
      <c r="E380" s="42"/>
      <c r="F380" s="386" t="str">
        <f ca="1">VLOOKUP(D380,INDIRECT(G365),F$1,FALSE)</f>
        <v>Juan Mata</v>
      </c>
      <c r="G380" s="386"/>
      <c r="H380" s="386"/>
      <c r="I380" s="386"/>
      <c r="J380" s="50"/>
      <c r="K380" s="51"/>
      <c r="L380" s="52"/>
      <c r="M380" s="53"/>
      <c r="N380" s="54"/>
      <c r="O380" s="50"/>
      <c r="P380" s="386" t="str">
        <f ca="1">VLOOKUP(D380,INDIRECT(Q365),F$1,FALSE)</f>
        <v>Federico Marchetti</v>
      </c>
      <c r="Q380" s="386"/>
      <c r="R380" s="386"/>
      <c r="S380" s="386"/>
      <c r="T380" s="55"/>
      <c r="U380" s="27" t="str">
        <f>J392</f>
        <v>Howard Webb</v>
      </c>
    </row>
    <row r="381" spans="3:21" ht="18.75" customHeight="1" x14ac:dyDescent="0.3">
      <c r="C381" s="27" t="str">
        <f>J392</f>
        <v>Howard Webb</v>
      </c>
      <c r="D381" s="27">
        <v>14</v>
      </c>
      <c r="E381" s="42"/>
      <c r="F381" s="386" t="str">
        <f ca="1">VLOOKUP(D381,INDIRECT(G365),F$1,FALSE)</f>
        <v>Roberto Soldado</v>
      </c>
      <c r="G381" s="386"/>
      <c r="H381" s="386"/>
      <c r="I381" s="386"/>
      <c r="J381" s="50"/>
      <c r="K381" s="51"/>
      <c r="L381" s="52"/>
      <c r="M381" s="53"/>
      <c r="N381" s="54"/>
      <c r="O381" s="50"/>
      <c r="P381" s="386" t="str">
        <f ca="1">VLOOKUP(D381,INDIRECT(Q365),F$1,FALSE)</f>
        <v>Stephan El Shaarawy</v>
      </c>
      <c r="Q381" s="386"/>
      <c r="R381" s="386"/>
      <c r="S381" s="386"/>
      <c r="T381" s="55"/>
      <c r="U381" s="27" t="str">
        <f>J392</f>
        <v>Howard Webb</v>
      </c>
    </row>
    <row r="382" spans="3:21" ht="18.75" customHeight="1" x14ac:dyDescent="0.3">
      <c r="C382" s="27" t="str">
        <f>J392</f>
        <v>Howard Webb</v>
      </c>
      <c r="D382" s="27">
        <v>15</v>
      </c>
      <c r="E382" s="42"/>
      <c r="F382" s="386" t="str">
        <f ca="1">VLOOKUP(D382,INDIRECT(G365),F$1,FALSE)</f>
        <v>Sergio Ramos</v>
      </c>
      <c r="G382" s="386"/>
      <c r="H382" s="386"/>
      <c r="I382" s="386"/>
      <c r="J382" s="50"/>
      <c r="K382" s="51"/>
      <c r="L382" s="52"/>
      <c r="M382" s="53"/>
      <c r="N382" s="54"/>
      <c r="O382" s="50"/>
      <c r="P382" s="386" t="str">
        <f ca="1">VLOOKUP(D382,INDIRECT(Q365),F$1,FALSE)</f>
        <v>Andrea Barzagli</v>
      </c>
      <c r="Q382" s="386"/>
      <c r="R382" s="386"/>
      <c r="S382" s="386"/>
      <c r="T382" s="55"/>
      <c r="U382" s="27" t="str">
        <f>J392</f>
        <v>Howard Webb</v>
      </c>
    </row>
    <row r="383" spans="3:21" ht="18.75" customHeight="1" x14ac:dyDescent="0.3">
      <c r="C383" s="27" t="str">
        <f>J392</f>
        <v>Howard Webb</v>
      </c>
      <c r="D383" s="27">
        <v>16</v>
      </c>
      <c r="E383" s="42"/>
      <c r="F383" s="386" t="str">
        <f ca="1">VLOOKUP(D383,INDIRECT(G365),F$1,FALSE)</f>
        <v>Sergio Busquets</v>
      </c>
      <c r="G383" s="386"/>
      <c r="H383" s="386"/>
      <c r="I383" s="386"/>
      <c r="J383" s="50"/>
      <c r="K383" s="51"/>
      <c r="L383" s="52"/>
      <c r="M383" s="53"/>
      <c r="N383" s="54"/>
      <c r="O383" s="50">
        <v>1</v>
      </c>
      <c r="P383" s="386" t="str">
        <f ca="1">VLOOKUP(D383,INDIRECT(Q365),F$1,FALSE)</f>
        <v>Daniele De Rossi</v>
      </c>
      <c r="Q383" s="386"/>
      <c r="R383" s="386"/>
      <c r="S383" s="386"/>
      <c r="T383" s="55"/>
      <c r="U383" s="27" t="str">
        <f>J392</f>
        <v>Howard Webb</v>
      </c>
    </row>
    <row r="384" spans="3:21" ht="18.75" customHeight="1" x14ac:dyDescent="0.3">
      <c r="C384" s="27" t="str">
        <f>J392</f>
        <v>Howard Webb</v>
      </c>
      <c r="D384" s="27">
        <v>17</v>
      </c>
      <c r="E384" s="42"/>
      <c r="F384" s="386" t="str">
        <f ca="1">VLOOKUP(D384,INDIRECT(G365),F$1,FALSE)</f>
        <v>Álvaro Arbeloa</v>
      </c>
      <c r="G384" s="386"/>
      <c r="H384" s="386"/>
      <c r="I384" s="386"/>
      <c r="J384" s="50"/>
      <c r="K384" s="51"/>
      <c r="L384" s="52"/>
      <c r="M384" s="53"/>
      <c r="N384" s="54"/>
      <c r="O384" s="50"/>
      <c r="P384" s="386" t="str">
        <f ca="1">VLOOKUP(D384,INDIRECT(Q365),F$1,FALSE)</f>
        <v>Alessio Cerci</v>
      </c>
      <c r="Q384" s="386"/>
      <c r="R384" s="386"/>
      <c r="S384" s="386"/>
      <c r="T384" s="55"/>
      <c r="U384" s="27" t="str">
        <f>J392</f>
        <v>Howard Webb</v>
      </c>
    </row>
    <row r="385" spans="3:24" ht="18.75" customHeight="1" x14ac:dyDescent="0.3">
      <c r="C385" s="27" t="str">
        <f>J392</f>
        <v>Howard Webb</v>
      </c>
      <c r="D385" s="27">
        <v>18</v>
      </c>
      <c r="E385" s="42"/>
      <c r="F385" s="386" t="str">
        <f ca="1">VLOOKUP(D385,INDIRECT(G365),F$1,FALSE)</f>
        <v>Jordi Alba</v>
      </c>
      <c r="G385" s="386"/>
      <c r="H385" s="386"/>
      <c r="I385" s="386"/>
      <c r="J385" s="50"/>
      <c r="K385" s="51"/>
      <c r="L385" s="52"/>
      <c r="M385" s="53"/>
      <c r="N385" s="54"/>
      <c r="O385" s="50"/>
      <c r="P385" s="386" t="str">
        <f ca="1">VLOOKUP(D385,INDIRECT(Q365),F$1,FALSE)</f>
        <v>Riccardo Montolivo</v>
      </c>
      <c r="Q385" s="386"/>
      <c r="R385" s="386"/>
      <c r="S385" s="386"/>
      <c r="T385" s="55"/>
      <c r="U385" s="27" t="str">
        <f>J392</f>
        <v>Howard Webb</v>
      </c>
    </row>
    <row r="386" spans="3:24" ht="18.75" customHeight="1" x14ac:dyDescent="0.3">
      <c r="C386" s="27" t="str">
        <f>J392</f>
        <v>Howard Webb</v>
      </c>
      <c r="D386" s="27">
        <v>19</v>
      </c>
      <c r="E386" s="42"/>
      <c r="F386" s="386" t="str">
        <f ca="1">VLOOKUP(D386,INDIRECT(G365),F$1,FALSE)</f>
        <v>Nacho Monreal</v>
      </c>
      <c r="G386" s="386"/>
      <c r="H386" s="386"/>
      <c r="I386" s="386"/>
      <c r="J386" s="50"/>
      <c r="K386" s="51"/>
      <c r="L386" s="52"/>
      <c r="M386" s="53"/>
      <c r="N386" s="54"/>
      <c r="O386" s="50"/>
      <c r="P386" s="386" t="str">
        <f ca="1">VLOOKUP(D386,INDIRECT(Q365),F$1,FALSE)</f>
        <v>Leonardo Bonucci</v>
      </c>
      <c r="Q386" s="386"/>
      <c r="R386" s="386"/>
      <c r="S386" s="386"/>
      <c r="T386" s="55"/>
      <c r="U386" s="27" t="str">
        <f>J392</f>
        <v>Howard Webb</v>
      </c>
    </row>
    <row r="387" spans="3:24" ht="18.75" customHeight="1" x14ac:dyDescent="0.3">
      <c r="C387" s="27" t="str">
        <f>J392</f>
        <v>Howard Webb</v>
      </c>
      <c r="D387" s="27">
        <v>20</v>
      </c>
      <c r="E387" s="42"/>
      <c r="F387" s="386" t="str">
        <f ca="1">VLOOKUP(D387,INDIRECT(G365),F$1,FALSE)</f>
        <v>Santi Cazorla</v>
      </c>
      <c r="G387" s="386"/>
      <c r="H387" s="386"/>
      <c r="I387" s="386"/>
      <c r="J387" s="50"/>
      <c r="K387" s="51"/>
      <c r="L387" s="52"/>
      <c r="M387" s="53"/>
      <c r="N387" s="54"/>
      <c r="O387" s="50"/>
      <c r="P387" s="386" t="str">
        <f ca="1">VLOOKUP(D387,INDIRECT(Q365),F$1,FALSE)</f>
        <v>Ignazio Abate</v>
      </c>
      <c r="Q387" s="386"/>
      <c r="R387" s="386"/>
      <c r="S387" s="386"/>
      <c r="T387" s="55"/>
      <c r="U387" s="27" t="str">
        <f>J392</f>
        <v>Howard Webb</v>
      </c>
    </row>
    <row r="388" spans="3:24" ht="18.75" customHeight="1" x14ac:dyDescent="0.3">
      <c r="C388" s="27" t="str">
        <f>J392</f>
        <v>Howard Webb</v>
      </c>
      <c r="D388" s="27">
        <v>21</v>
      </c>
      <c r="E388" s="42"/>
      <c r="F388" s="386" t="str">
        <f ca="1">VLOOKUP(D388,INDIRECT(G365),F$1,FALSE)</f>
        <v>David Silva</v>
      </c>
      <c r="G388" s="386"/>
      <c r="H388" s="386"/>
      <c r="I388" s="386"/>
      <c r="J388" s="50"/>
      <c r="K388" s="51"/>
      <c r="L388" s="52"/>
      <c r="M388" s="53"/>
      <c r="N388" s="54"/>
      <c r="O388" s="50"/>
      <c r="P388" s="386" t="str">
        <f ca="1">VLOOKUP(D388,INDIRECT(Q365),F$1,FALSE)</f>
        <v>Andrea Pirlo</v>
      </c>
      <c r="Q388" s="386"/>
      <c r="R388" s="386"/>
      <c r="S388" s="386"/>
      <c r="T388" s="55"/>
      <c r="U388" s="27" t="str">
        <f>J392</f>
        <v>Howard Webb</v>
      </c>
    </row>
    <row r="389" spans="3:24" ht="18.75" customHeight="1" x14ac:dyDescent="0.3">
      <c r="C389" s="27" t="str">
        <f>J392</f>
        <v>Howard Webb</v>
      </c>
      <c r="D389" s="27">
        <v>22</v>
      </c>
      <c r="E389" s="42"/>
      <c r="F389" s="368" t="str">
        <f ca="1">VLOOKUP(D389,INDIRECT(G365),F$1,FALSE)</f>
        <v>Jesús Navas</v>
      </c>
      <c r="G389" s="369"/>
      <c r="H389" s="369"/>
      <c r="I389" s="370"/>
      <c r="J389" s="50"/>
      <c r="K389" s="51"/>
      <c r="L389" s="52"/>
      <c r="M389" s="53"/>
      <c r="N389" s="54"/>
      <c r="O389" s="50"/>
      <c r="P389" s="368" t="str">
        <f ca="1">VLOOKUP(D389,INDIRECT(Q365),F$1,FALSE)</f>
        <v>Emanuele Giaccherini</v>
      </c>
      <c r="Q389" s="369"/>
      <c r="R389" s="369"/>
      <c r="S389" s="370"/>
      <c r="T389" s="55"/>
      <c r="U389" s="27" t="str">
        <f>J392</f>
        <v>Howard Webb</v>
      </c>
    </row>
    <row r="390" spans="3:24" ht="18.75" customHeight="1" thickBot="1" x14ac:dyDescent="0.35">
      <c r="C390" s="27" t="str">
        <f>J392</f>
        <v>Howard Webb</v>
      </c>
      <c r="D390" s="27">
        <v>23</v>
      </c>
      <c r="E390" s="57"/>
      <c r="F390" s="283" t="str">
        <f ca="1">VLOOKUP(D390,INDIRECT(G365),F$1,FALSE)</f>
        <v>Pepe Reina</v>
      </c>
      <c r="G390" s="283"/>
      <c r="H390" s="283"/>
      <c r="I390" s="283"/>
      <c r="J390" s="58"/>
      <c r="K390" s="59"/>
      <c r="L390" s="60"/>
      <c r="M390" s="61"/>
      <c r="N390" s="57"/>
      <c r="O390" s="58"/>
      <c r="P390" s="283" t="str">
        <f ca="1">VLOOKUP(D390,INDIRECT(Q365),F$1,FALSE)</f>
        <v>Alessandro Diamanti</v>
      </c>
      <c r="Q390" s="283"/>
      <c r="R390" s="283"/>
      <c r="S390" s="283"/>
      <c r="T390" s="62"/>
      <c r="U390" s="27" t="str">
        <f>J392</f>
        <v>Howard Webb</v>
      </c>
    </row>
    <row r="391" spans="3:24" ht="18.75" customHeight="1" x14ac:dyDescent="0.3">
      <c r="D391" s="27">
        <v>24</v>
      </c>
      <c r="E391" s="371" t="str">
        <f ca="1">VLOOKUP(D391,INDIRECT(G365),F$1,FALSE)</f>
        <v>Vicente del Bosque</v>
      </c>
      <c r="F391" s="372"/>
      <c r="G391" s="372"/>
      <c r="H391" s="372"/>
      <c r="I391" s="373"/>
      <c r="J391" s="374" t="str">
        <f ca="1">Traducciones!$C$50</f>
        <v>Árbitro</v>
      </c>
      <c r="K391" s="375"/>
      <c r="L391" s="375"/>
      <c r="M391" s="375"/>
      <c r="N391" s="375"/>
      <c r="O391" s="376"/>
      <c r="P391" s="377" t="str">
        <f ca="1">VLOOKUP(D391,INDIRECT(Q365),F$1,FALSE)</f>
        <v>Cesare Prandelli</v>
      </c>
      <c r="Q391" s="372"/>
      <c r="R391" s="372"/>
      <c r="S391" s="372"/>
      <c r="T391" s="378"/>
    </row>
    <row r="392" spans="3:24" ht="18.75" customHeight="1" thickBot="1" x14ac:dyDescent="0.35">
      <c r="E392" s="379">
        <f ca="1">Horas!S65</f>
        <v>41452.875</v>
      </c>
      <c r="F392" s="380"/>
      <c r="G392" s="380"/>
      <c r="H392" s="380"/>
      <c r="I392" s="381"/>
      <c r="J392" s="363" t="s">
        <v>360</v>
      </c>
      <c r="K392" s="382"/>
      <c r="L392" s="382"/>
      <c r="M392" s="382"/>
      <c r="N392" s="382"/>
      <c r="O392" s="284"/>
      <c r="P392" s="383" t="str">
        <f>LOOKUP(C366,Calendario!$C$3:$C$18,Calendario!$K$3:$K$18)</f>
        <v>Estadio Castelão - Fortaleza</v>
      </c>
      <c r="Q392" s="384"/>
      <c r="R392" s="384"/>
      <c r="S392" s="384"/>
      <c r="T392" s="385"/>
      <c r="X392" s="68"/>
    </row>
    <row r="393" spans="3:24" ht="18.75" customHeight="1" thickBot="1" x14ac:dyDescent="0.35">
      <c r="E393" s="28">
        <f>LOOKUP(C366,Calendario!$C$3:$C$18,Calendario!$J$3:$J$18)</f>
        <v>41452.666666666664</v>
      </c>
      <c r="F393" s="28" t="str">
        <f ca="1">LOOKUP(C366,Calendario!$C$3:$C$18,Calendario!$I$3:$I$18)</f>
        <v>21:00</v>
      </c>
      <c r="G393" s="28" t="str">
        <f ca="1">INDEX(Traducciones!$D$20:$D$27,MATCH(E394,Traducciones!$C$20:$C$27,0))</f>
        <v>Uruguay</v>
      </c>
      <c r="H393" s="28"/>
      <c r="I393" s="28"/>
      <c r="J393" s="28"/>
      <c r="K393" s="28"/>
      <c r="L393" s="28"/>
      <c r="M393" s="28"/>
      <c r="N393" s="28"/>
      <c r="O393" s="28"/>
      <c r="P393" s="28"/>
      <c r="Q393" s="28" t="str">
        <f ca="1">INDEX(Traducciones!$D$20:$D$27,MATCH(N394,Traducciones!$C$20:$C$27,0))</f>
        <v>Italia</v>
      </c>
    </row>
    <row r="394" spans="3:24" ht="18.75" customHeight="1" x14ac:dyDescent="0.3">
      <c r="C394" s="27">
        <v>15</v>
      </c>
      <c r="E394" s="293" t="str">
        <f ca="1">LOOKUP($C394,Calendario!$C$3:$C$18,Calendario!$E$3:$E$18)</f>
        <v>Uruguay</v>
      </c>
      <c r="F394" s="294"/>
      <c r="G394" s="294"/>
      <c r="H394" s="294"/>
      <c r="I394" s="294"/>
      <c r="J394" s="294"/>
      <c r="K394" s="387"/>
      <c r="L394" s="63">
        <f>SUM(L396:L418)</f>
        <v>2</v>
      </c>
      <c r="M394" s="64">
        <f>SUM(M396:M418)</f>
        <v>2</v>
      </c>
      <c r="N394" s="293" t="str">
        <f ca="1">LOOKUP($C394,Calendario!$C$3:$C$18,Calendario!$H$3:$H$18)</f>
        <v>Italia</v>
      </c>
      <c r="O394" s="294"/>
      <c r="P394" s="294"/>
      <c r="Q394" s="294"/>
      <c r="R394" s="294"/>
      <c r="S394" s="294"/>
      <c r="T394" s="387"/>
    </row>
    <row r="395" spans="3:24" ht="18.75" customHeight="1" thickBot="1" x14ac:dyDescent="0.35">
      <c r="E395" s="38" t="s">
        <v>358</v>
      </c>
      <c r="F395" s="283"/>
      <c r="G395" s="283"/>
      <c r="H395" s="283"/>
      <c r="I395" s="283"/>
      <c r="J395" s="39"/>
      <c r="K395" s="40"/>
      <c r="L395" s="274">
        <v>2</v>
      </c>
      <c r="M395" s="275">
        <v>3</v>
      </c>
      <c r="N395" s="38"/>
      <c r="O395" s="41"/>
      <c r="P395" s="388"/>
      <c r="Q395" s="380"/>
      <c r="R395" s="380"/>
      <c r="S395" s="381"/>
      <c r="T395" s="40" t="str">
        <f>E395</f>
        <v>Min.</v>
      </c>
    </row>
    <row r="396" spans="3:24" ht="18.75" customHeight="1" x14ac:dyDescent="0.3">
      <c r="C396" s="27" t="str">
        <f>J420</f>
        <v>Djamel Haimoudi</v>
      </c>
      <c r="D396" s="27">
        <v>1</v>
      </c>
      <c r="E396" s="42"/>
      <c r="F396" s="294" t="str">
        <f ca="1">VLOOKUP(D396,INDIRECT(G393),F$1,FALSE)</f>
        <v>Fernando Muslera</v>
      </c>
      <c r="G396" s="294"/>
      <c r="H396" s="294"/>
      <c r="I396" s="294"/>
      <c r="J396" s="43"/>
      <c r="K396" s="44"/>
      <c r="L396" s="45"/>
      <c r="M396" s="46"/>
      <c r="N396" s="47"/>
      <c r="O396" s="48"/>
      <c r="P396" s="294" t="str">
        <f ca="1">VLOOKUP(D396,INDIRECT(Q393),F$1,FALSE)</f>
        <v>Gianluigi Buffon</v>
      </c>
      <c r="Q396" s="294"/>
      <c r="R396" s="294"/>
      <c r="S396" s="294"/>
      <c r="T396" s="49"/>
      <c r="U396" s="27" t="str">
        <f>J420</f>
        <v>Djamel Haimoudi</v>
      </c>
    </row>
    <row r="397" spans="3:24" ht="18.75" customHeight="1" x14ac:dyDescent="0.3">
      <c r="C397" s="27" t="str">
        <f>J420</f>
        <v>Djamel Haimoudi</v>
      </c>
      <c r="D397" s="27">
        <v>2</v>
      </c>
      <c r="E397" s="42"/>
      <c r="F397" s="386" t="str">
        <f ca="1">VLOOKUP(D397,INDIRECT(G393),F$1,FALSE)</f>
        <v>Diego Lugano</v>
      </c>
      <c r="G397" s="386"/>
      <c r="H397" s="386"/>
      <c r="I397" s="386"/>
      <c r="J397" s="50"/>
      <c r="K397" s="51"/>
      <c r="L397" s="52"/>
      <c r="M397" s="53"/>
      <c r="N397" s="54"/>
      <c r="O397" s="50"/>
      <c r="P397" s="386" t="str">
        <f ca="1">VLOOKUP(D397,INDIRECT(Q393),F$1,FALSE)</f>
        <v>Christian Maggio</v>
      </c>
      <c r="Q397" s="386"/>
      <c r="R397" s="386"/>
      <c r="S397" s="386"/>
      <c r="T397" s="55"/>
      <c r="U397" s="27" t="str">
        <f>J420</f>
        <v>Djamel Haimoudi</v>
      </c>
    </row>
    <row r="398" spans="3:24" ht="18.75" customHeight="1" x14ac:dyDescent="0.3">
      <c r="C398" s="27" t="str">
        <f>J420</f>
        <v>Djamel Haimoudi</v>
      </c>
      <c r="D398" s="27">
        <v>3</v>
      </c>
      <c r="E398" s="42"/>
      <c r="F398" s="386" t="str">
        <f ca="1">VLOOKUP(D398,INDIRECT(G393),F$1,FALSE)</f>
        <v>Diego Godín</v>
      </c>
      <c r="G398" s="386"/>
      <c r="H398" s="386"/>
      <c r="I398" s="386"/>
      <c r="J398" s="50"/>
      <c r="K398" s="51"/>
      <c r="L398" s="56"/>
      <c r="M398" s="53"/>
      <c r="N398" s="54"/>
      <c r="O398" s="50">
        <v>1</v>
      </c>
      <c r="P398" s="386" t="str">
        <f ca="1">VLOOKUP(D398,INDIRECT(Q393),F$1,FALSE)</f>
        <v>Giorgio Chiellini</v>
      </c>
      <c r="Q398" s="386"/>
      <c r="R398" s="386"/>
      <c r="S398" s="386"/>
      <c r="T398" s="55"/>
      <c r="U398" s="27" t="str">
        <f>J420</f>
        <v>Djamel Haimoudi</v>
      </c>
    </row>
    <row r="399" spans="3:24" ht="18.75" customHeight="1" x14ac:dyDescent="0.3">
      <c r="C399" s="27" t="str">
        <f>J420</f>
        <v>Djamel Haimoudi</v>
      </c>
      <c r="D399" s="27">
        <v>4</v>
      </c>
      <c r="E399" s="42"/>
      <c r="F399" s="386" t="str">
        <f ca="1">VLOOKUP(D399,INDIRECT(G393),F$1,FALSE)</f>
        <v>Sebastián Coates</v>
      </c>
      <c r="G399" s="386"/>
      <c r="H399" s="386"/>
      <c r="I399" s="386"/>
      <c r="J399" s="50"/>
      <c r="K399" s="51"/>
      <c r="L399" s="52"/>
      <c r="M399" s="53">
        <v>1</v>
      </c>
      <c r="N399" s="54"/>
      <c r="O399" s="50"/>
      <c r="P399" s="386" t="str">
        <f ca="1">VLOOKUP(D399,INDIRECT(Q393),F$1,FALSE)</f>
        <v>Davide Astori</v>
      </c>
      <c r="Q399" s="386"/>
      <c r="R399" s="386"/>
      <c r="S399" s="386"/>
      <c r="T399" s="55"/>
      <c r="U399" s="27" t="str">
        <f>J420</f>
        <v>Djamel Haimoudi</v>
      </c>
    </row>
    <row r="400" spans="3:24" ht="18.75" customHeight="1" x14ac:dyDescent="0.3">
      <c r="C400" s="27" t="str">
        <f>J420</f>
        <v>Djamel Haimoudi</v>
      </c>
      <c r="D400" s="27">
        <v>5</v>
      </c>
      <c r="E400" s="42"/>
      <c r="F400" s="386" t="str">
        <f ca="1">VLOOKUP(D400,INDIRECT(G393),F$1,FALSE)</f>
        <v>Walter Gargano</v>
      </c>
      <c r="G400" s="386"/>
      <c r="H400" s="386"/>
      <c r="I400" s="386"/>
      <c r="J400" s="50"/>
      <c r="K400" s="51"/>
      <c r="L400" s="52"/>
      <c r="M400" s="53"/>
      <c r="N400" s="54"/>
      <c r="O400" s="50"/>
      <c r="P400" s="386" t="str">
        <f ca="1">VLOOKUP(D400,INDIRECT(Q393),F$1,FALSE)</f>
        <v>Mattia De Sciglio</v>
      </c>
      <c r="Q400" s="386"/>
      <c r="R400" s="386"/>
      <c r="S400" s="386"/>
      <c r="T400" s="55"/>
      <c r="U400" s="27" t="str">
        <f>J420</f>
        <v>Djamel Haimoudi</v>
      </c>
    </row>
    <row r="401" spans="3:21" ht="18.75" customHeight="1" x14ac:dyDescent="0.3">
      <c r="C401" s="27" t="str">
        <f>J420</f>
        <v>Djamel Haimoudi</v>
      </c>
      <c r="D401" s="27">
        <v>6</v>
      </c>
      <c r="E401" s="42"/>
      <c r="F401" s="386" t="str">
        <f ca="1">VLOOKUP(D401,INDIRECT(G393),F$1,FALSE)</f>
        <v>Álvaro Pereira</v>
      </c>
      <c r="G401" s="386"/>
      <c r="H401" s="386"/>
      <c r="I401" s="386"/>
      <c r="J401" s="50"/>
      <c r="K401" s="51"/>
      <c r="L401" s="52"/>
      <c r="M401" s="53"/>
      <c r="N401" s="54"/>
      <c r="O401" s="50"/>
      <c r="P401" s="386" t="str">
        <f ca="1">VLOOKUP(D401,INDIRECT(Q393),F$1,FALSE)</f>
        <v>Antonio Candreva</v>
      </c>
      <c r="Q401" s="386"/>
      <c r="R401" s="386"/>
      <c r="S401" s="386"/>
      <c r="T401" s="55"/>
      <c r="U401" s="27" t="str">
        <f>J420</f>
        <v>Djamel Haimoudi</v>
      </c>
    </row>
    <row r="402" spans="3:21" ht="18.75" customHeight="1" x14ac:dyDescent="0.3">
      <c r="C402" s="27" t="str">
        <f>J420</f>
        <v>Djamel Haimoudi</v>
      </c>
      <c r="D402" s="27">
        <v>7</v>
      </c>
      <c r="E402" s="42"/>
      <c r="F402" s="386" t="str">
        <f ca="1">VLOOKUP(D402,INDIRECT(G393),F$1,FALSE)</f>
        <v>Cristian Rodríguez</v>
      </c>
      <c r="G402" s="386"/>
      <c r="H402" s="386"/>
      <c r="I402" s="386"/>
      <c r="J402" s="50"/>
      <c r="K402" s="51"/>
      <c r="L402" s="52"/>
      <c r="M402" s="53"/>
      <c r="N402" s="54"/>
      <c r="O402" s="50"/>
      <c r="P402" s="386" t="str">
        <f ca="1">VLOOKUP(D402,INDIRECT(Q393),F$1,FALSE)</f>
        <v>Alberto Aquilani</v>
      </c>
      <c r="Q402" s="386"/>
      <c r="R402" s="386"/>
      <c r="S402" s="386"/>
      <c r="T402" s="55"/>
      <c r="U402" s="27" t="str">
        <f>J420</f>
        <v>Djamel Haimoudi</v>
      </c>
    </row>
    <row r="403" spans="3:21" ht="18.75" customHeight="1" x14ac:dyDescent="0.3">
      <c r="C403" s="27" t="str">
        <f>J420</f>
        <v>Djamel Haimoudi</v>
      </c>
      <c r="D403" s="27">
        <v>8</v>
      </c>
      <c r="E403" s="42"/>
      <c r="F403" s="386" t="str">
        <f ca="1">VLOOKUP(D403,INDIRECT(G393),F$1,FALSE)</f>
        <v>Sebastián Eguren</v>
      </c>
      <c r="G403" s="386"/>
      <c r="H403" s="386"/>
      <c r="I403" s="386"/>
      <c r="J403" s="50"/>
      <c r="K403" s="51"/>
      <c r="L403" s="52"/>
      <c r="M403" s="53"/>
      <c r="N403" s="54"/>
      <c r="O403" s="50"/>
      <c r="P403" s="386" t="str">
        <f ca="1">VLOOKUP(D403,INDIRECT(Q393),F$1,FALSE)</f>
        <v>Claudio Marchisio</v>
      </c>
      <c r="Q403" s="386"/>
      <c r="R403" s="386"/>
      <c r="S403" s="386"/>
      <c r="T403" s="55"/>
      <c r="U403" s="27" t="str">
        <f>J420</f>
        <v>Djamel Haimoudi</v>
      </c>
    </row>
    <row r="404" spans="3:21" ht="18.75" customHeight="1" x14ac:dyDescent="0.3">
      <c r="C404" s="27" t="str">
        <f>J420</f>
        <v>Djamel Haimoudi</v>
      </c>
      <c r="D404" s="27">
        <v>9</v>
      </c>
      <c r="E404" s="42"/>
      <c r="F404" s="386" t="str">
        <f ca="1">VLOOKUP(D404,INDIRECT(G393),F$1,FALSE)</f>
        <v>Luis Suárez</v>
      </c>
      <c r="G404" s="386"/>
      <c r="H404" s="386"/>
      <c r="I404" s="386"/>
      <c r="J404" s="50">
        <v>1</v>
      </c>
      <c r="K404" s="51"/>
      <c r="L404" s="52"/>
      <c r="M404" s="53"/>
      <c r="N404" s="54"/>
      <c r="O404" s="50"/>
      <c r="P404" s="386" t="str">
        <f ca="1">VLOOKUP(D404,INDIRECT(Q393),F$1,FALSE)</f>
        <v>Mario Balotelli</v>
      </c>
      <c r="Q404" s="386"/>
      <c r="R404" s="386"/>
      <c r="S404" s="386"/>
      <c r="T404" s="55"/>
      <c r="U404" s="27" t="str">
        <f>J420</f>
        <v>Djamel Haimoudi</v>
      </c>
    </row>
    <row r="405" spans="3:21" ht="18.75" customHeight="1" x14ac:dyDescent="0.3">
      <c r="C405" s="27" t="str">
        <f>J420</f>
        <v>Djamel Haimoudi</v>
      </c>
      <c r="D405" s="27">
        <v>10</v>
      </c>
      <c r="E405" s="42"/>
      <c r="F405" s="386" t="str">
        <f ca="1">VLOOKUP(D405,INDIRECT(G393),F$1,FALSE)</f>
        <v>Diego Forlán</v>
      </c>
      <c r="G405" s="386"/>
      <c r="H405" s="386"/>
      <c r="I405" s="386"/>
      <c r="J405" s="50"/>
      <c r="K405" s="51"/>
      <c r="L405" s="52"/>
      <c r="M405" s="53"/>
      <c r="N405" s="54"/>
      <c r="O405" s="50"/>
      <c r="P405" s="386" t="str">
        <f ca="1">VLOOKUP(D405,INDIRECT(Q393),F$1,FALSE)</f>
        <v>Sebastian Giovinco</v>
      </c>
      <c r="Q405" s="386"/>
      <c r="R405" s="386"/>
      <c r="S405" s="386"/>
      <c r="T405" s="55"/>
      <c r="U405" s="27" t="str">
        <f>J420</f>
        <v>Djamel Haimoudi</v>
      </c>
    </row>
    <row r="406" spans="3:21" ht="18.75" customHeight="1" x14ac:dyDescent="0.3">
      <c r="C406" s="27" t="str">
        <f>J420</f>
        <v>Djamel Haimoudi</v>
      </c>
      <c r="D406" s="27">
        <v>11</v>
      </c>
      <c r="E406" s="42"/>
      <c r="F406" s="386" t="str">
        <f ca="1">VLOOKUP(D406,INDIRECT(G393),F$1,FALSE)</f>
        <v>Abel Hernández</v>
      </c>
      <c r="G406" s="386"/>
      <c r="H406" s="386"/>
      <c r="I406" s="386"/>
      <c r="J406" s="50"/>
      <c r="K406" s="51"/>
      <c r="L406" s="52"/>
      <c r="M406" s="53"/>
      <c r="N406" s="54"/>
      <c r="O406" s="50"/>
      <c r="P406" s="386" t="str">
        <f ca="1">VLOOKUP(D406,INDIRECT(Q393),F$1,FALSE)</f>
        <v>Alberto Gilardino</v>
      </c>
      <c r="Q406" s="386"/>
      <c r="R406" s="386"/>
      <c r="S406" s="386"/>
      <c r="T406" s="55"/>
      <c r="U406" s="27" t="str">
        <f>J420</f>
        <v>Djamel Haimoudi</v>
      </c>
    </row>
    <row r="407" spans="3:21" ht="18.75" customHeight="1" x14ac:dyDescent="0.3">
      <c r="C407" s="27" t="str">
        <f>J420</f>
        <v>Djamel Haimoudi</v>
      </c>
      <c r="D407" s="27">
        <v>12</v>
      </c>
      <c r="E407" s="42"/>
      <c r="F407" s="386" t="str">
        <f ca="1">VLOOKUP(D407,INDIRECT(G393),F$1,FALSE)</f>
        <v>Juan Castillo</v>
      </c>
      <c r="G407" s="386"/>
      <c r="H407" s="386"/>
      <c r="I407" s="386"/>
      <c r="J407" s="50"/>
      <c r="K407" s="51"/>
      <c r="L407" s="52"/>
      <c r="M407" s="53"/>
      <c r="N407" s="54"/>
      <c r="O407" s="50"/>
      <c r="P407" s="386" t="str">
        <f ca="1">VLOOKUP(D407,INDIRECT(Q393),F$1,FALSE)</f>
        <v>Salvatore Sirigu</v>
      </c>
      <c r="Q407" s="386"/>
      <c r="R407" s="386"/>
      <c r="S407" s="386"/>
      <c r="T407" s="55"/>
      <c r="U407" s="27" t="str">
        <f>J420</f>
        <v>Djamel Haimoudi</v>
      </c>
    </row>
    <row r="408" spans="3:21" ht="18.75" customHeight="1" x14ac:dyDescent="0.3">
      <c r="C408" s="27" t="str">
        <f>J420</f>
        <v>Djamel Haimoudi</v>
      </c>
      <c r="D408" s="27">
        <v>13</v>
      </c>
      <c r="E408" s="42"/>
      <c r="F408" s="386" t="str">
        <f ca="1">VLOOKUP(D408,INDIRECT(G393),F$1,FALSE)</f>
        <v>Matías Aguirregaray</v>
      </c>
      <c r="G408" s="386"/>
      <c r="H408" s="386"/>
      <c r="I408" s="386"/>
      <c r="J408" s="50"/>
      <c r="K408" s="51"/>
      <c r="L408" s="52"/>
      <c r="M408" s="53"/>
      <c r="N408" s="54"/>
      <c r="O408" s="50"/>
      <c r="P408" s="386" t="str">
        <f ca="1">VLOOKUP(D408,INDIRECT(Q393),F$1,FALSE)</f>
        <v>Federico Marchetti</v>
      </c>
      <c r="Q408" s="386"/>
      <c r="R408" s="386"/>
      <c r="S408" s="386"/>
      <c r="T408" s="55"/>
      <c r="U408" s="27" t="str">
        <f>J420</f>
        <v>Djamel Haimoudi</v>
      </c>
    </row>
    <row r="409" spans="3:21" ht="18.75" customHeight="1" x14ac:dyDescent="0.3">
      <c r="C409" s="27" t="str">
        <f>J420</f>
        <v>Djamel Haimoudi</v>
      </c>
      <c r="D409" s="27">
        <v>14</v>
      </c>
      <c r="E409" s="42"/>
      <c r="F409" s="386" t="str">
        <f ca="1">VLOOKUP(D409,INDIRECT(G393),F$1,FALSE)</f>
        <v>Nicolás Lodeiro</v>
      </c>
      <c r="G409" s="386"/>
      <c r="H409" s="386"/>
      <c r="I409" s="386"/>
      <c r="J409" s="50"/>
      <c r="K409" s="51"/>
      <c r="L409" s="52"/>
      <c r="M409" s="53"/>
      <c r="N409" s="54"/>
      <c r="O409" s="50"/>
      <c r="P409" s="386" t="str">
        <f ca="1">VLOOKUP(D409,INDIRECT(Q393),F$1,FALSE)</f>
        <v>Stephan El Shaarawy</v>
      </c>
      <c r="Q409" s="386"/>
      <c r="R409" s="386"/>
      <c r="S409" s="386"/>
      <c r="T409" s="55"/>
      <c r="U409" s="27" t="str">
        <f>J420</f>
        <v>Djamel Haimoudi</v>
      </c>
    </row>
    <row r="410" spans="3:21" ht="18.75" customHeight="1" x14ac:dyDescent="0.3">
      <c r="C410" s="27" t="str">
        <f>J420</f>
        <v>Djamel Haimoudi</v>
      </c>
      <c r="D410" s="27">
        <v>15</v>
      </c>
      <c r="E410" s="42"/>
      <c r="F410" s="386" t="str">
        <f ca="1">VLOOKUP(D410,INDIRECT(G393),F$1,FALSE)</f>
        <v>Diego Pérez</v>
      </c>
      <c r="G410" s="386"/>
      <c r="H410" s="386"/>
      <c r="I410" s="386"/>
      <c r="J410" s="50"/>
      <c r="K410" s="51"/>
      <c r="L410" s="52"/>
      <c r="M410" s="53"/>
      <c r="N410" s="54"/>
      <c r="O410" s="50"/>
      <c r="P410" s="386" t="str">
        <f ca="1">VLOOKUP(D410,INDIRECT(Q393),F$1,FALSE)</f>
        <v>Andrea Barzagli</v>
      </c>
      <c r="Q410" s="386"/>
      <c r="R410" s="386"/>
      <c r="S410" s="386"/>
      <c r="T410" s="55"/>
      <c r="U410" s="27" t="str">
        <f>J420</f>
        <v>Djamel Haimoudi</v>
      </c>
    </row>
    <row r="411" spans="3:21" ht="18.75" customHeight="1" x14ac:dyDescent="0.3">
      <c r="C411" s="27" t="str">
        <f>J420</f>
        <v>Djamel Haimoudi</v>
      </c>
      <c r="D411" s="27">
        <v>16</v>
      </c>
      <c r="E411" s="42"/>
      <c r="F411" s="386" t="str">
        <f ca="1">VLOOKUP(D411,INDIRECT(G393),F$1,FALSE)</f>
        <v>Maxi Pereira</v>
      </c>
      <c r="G411" s="386"/>
      <c r="H411" s="386"/>
      <c r="I411" s="386"/>
      <c r="J411" s="50">
        <v>1</v>
      </c>
      <c r="K411" s="51"/>
      <c r="L411" s="52"/>
      <c r="M411" s="53"/>
      <c r="N411" s="54"/>
      <c r="O411" s="50"/>
      <c r="P411" s="386" t="str">
        <f ca="1">VLOOKUP(D411,INDIRECT(Q393),F$1,FALSE)</f>
        <v>Daniele De Rossi</v>
      </c>
      <c r="Q411" s="386"/>
      <c r="R411" s="386"/>
      <c r="S411" s="386"/>
      <c r="T411" s="55"/>
      <c r="U411" s="27" t="str">
        <f>J420</f>
        <v>Djamel Haimoudi</v>
      </c>
    </row>
    <row r="412" spans="3:21" ht="18.75" customHeight="1" x14ac:dyDescent="0.3">
      <c r="C412" s="27" t="str">
        <f>J420</f>
        <v>Djamel Haimoudi</v>
      </c>
      <c r="D412" s="27">
        <v>17</v>
      </c>
      <c r="E412" s="42"/>
      <c r="F412" s="386" t="str">
        <f ca="1">VLOOKUP(D412,INDIRECT(G393),F$1,FALSE)</f>
        <v>Egidio Arévalo Ríos</v>
      </c>
      <c r="G412" s="386"/>
      <c r="H412" s="386"/>
      <c r="I412" s="386"/>
      <c r="J412" s="50"/>
      <c r="K412" s="51"/>
      <c r="L412" s="52"/>
      <c r="M412" s="53"/>
      <c r="N412" s="54"/>
      <c r="O412" s="50"/>
      <c r="P412" s="386" t="str">
        <f ca="1">VLOOKUP(D412,INDIRECT(Q393),F$1,FALSE)</f>
        <v>Alessio Cerci</v>
      </c>
      <c r="Q412" s="386"/>
      <c r="R412" s="386"/>
      <c r="S412" s="386"/>
      <c r="T412" s="55"/>
      <c r="U412" s="27" t="str">
        <f>J420</f>
        <v>Djamel Haimoudi</v>
      </c>
    </row>
    <row r="413" spans="3:21" ht="18.75" customHeight="1" x14ac:dyDescent="0.3">
      <c r="C413" s="27" t="str">
        <f>J420</f>
        <v>Djamel Haimoudi</v>
      </c>
      <c r="D413" s="27">
        <v>18</v>
      </c>
      <c r="E413" s="42"/>
      <c r="F413" s="386" t="str">
        <f ca="1">VLOOKUP(D413,INDIRECT(G393),F$1,FALSE)</f>
        <v>Gastón Ramírez</v>
      </c>
      <c r="G413" s="386"/>
      <c r="H413" s="386"/>
      <c r="I413" s="386"/>
      <c r="J413" s="50"/>
      <c r="K413" s="51"/>
      <c r="L413" s="52"/>
      <c r="M413" s="53"/>
      <c r="N413" s="54"/>
      <c r="O413" s="50">
        <v>1</v>
      </c>
      <c r="P413" s="386" t="str">
        <f ca="1">VLOOKUP(D413,INDIRECT(Q393),F$1,FALSE)</f>
        <v>Riccardo Montolivo</v>
      </c>
      <c r="Q413" s="386"/>
      <c r="R413" s="386"/>
      <c r="S413" s="386"/>
      <c r="T413" s="55"/>
      <c r="U413" s="27" t="str">
        <f>J420</f>
        <v>Djamel Haimoudi</v>
      </c>
    </row>
    <row r="414" spans="3:21" ht="18.75" customHeight="1" x14ac:dyDescent="0.3">
      <c r="C414" s="27" t="str">
        <f>J420</f>
        <v>Djamel Haimoudi</v>
      </c>
      <c r="D414" s="27">
        <v>19</v>
      </c>
      <c r="E414" s="42"/>
      <c r="F414" s="386" t="str">
        <f ca="1">VLOOKUP(D414,INDIRECT(G393),F$1,FALSE)</f>
        <v>Andrés Scotti</v>
      </c>
      <c r="G414" s="386"/>
      <c r="H414" s="386"/>
      <c r="I414" s="386"/>
      <c r="J414" s="50"/>
      <c r="K414" s="51"/>
      <c r="L414" s="52"/>
      <c r="M414" s="53"/>
      <c r="N414" s="54"/>
      <c r="O414" s="50"/>
      <c r="P414" s="386" t="str">
        <f ca="1">VLOOKUP(D414,INDIRECT(Q393),F$1,FALSE)</f>
        <v>Leonardo Bonucci</v>
      </c>
      <c r="Q414" s="386"/>
      <c r="R414" s="386"/>
      <c r="S414" s="386"/>
      <c r="T414" s="55"/>
      <c r="U414" s="27" t="str">
        <f>J420</f>
        <v>Djamel Haimoudi</v>
      </c>
    </row>
    <row r="415" spans="3:21" ht="18.75" customHeight="1" x14ac:dyDescent="0.3">
      <c r="C415" s="27" t="str">
        <f>J420</f>
        <v>Djamel Haimoudi</v>
      </c>
      <c r="D415" s="27">
        <v>20</v>
      </c>
      <c r="E415" s="42"/>
      <c r="F415" s="386" t="str">
        <f ca="1">VLOOKUP(D415,INDIRECT(G393),F$1,FALSE)</f>
        <v>Álvaro González</v>
      </c>
      <c r="G415" s="386"/>
      <c r="H415" s="386"/>
      <c r="I415" s="386"/>
      <c r="J415" s="50"/>
      <c r="K415" s="51"/>
      <c r="L415" s="52"/>
      <c r="M415" s="53"/>
      <c r="N415" s="54"/>
      <c r="O415" s="50"/>
      <c r="P415" s="386" t="str">
        <f ca="1">VLOOKUP(D415,INDIRECT(Q393),F$1,FALSE)</f>
        <v>Ignazio Abate</v>
      </c>
      <c r="Q415" s="386"/>
      <c r="R415" s="386"/>
      <c r="S415" s="386"/>
      <c r="T415" s="55"/>
      <c r="U415" s="27" t="str">
        <f>J420</f>
        <v>Djamel Haimoudi</v>
      </c>
    </row>
    <row r="416" spans="3:21" ht="18.75" customHeight="1" x14ac:dyDescent="0.3">
      <c r="C416" s="27" t="str">
        <f>J420</f>
        <v>Djamel Haimoudi</v>
      </c>
      <c r="D416" s="27">
        <v>21</v>
      </c>
      <c r="E416" s="42"/>
      <c r="F416" s="386" t="str">
        <f ca="1">VLOOKUP(D416,INDIRECT(G393),F$1,FALSE)</f>
        <v>Edinson Cavani</v>
      </c>
      <c r="G416" s="386"/>
      <c r="H416" s="386"/>
      <c r="I416" s="386"/>
      <c r="J416" s="50"/>
      <c r="K416" s="51"/>
      <c r="L416" s="52">
        <v>2</v>
      </c>
      <c r="M416" s="53"/>
      <c r="N416" s="54"/>
      <c r="O416" s="50"/>
      <c r="P416" s="386" t="str">
        <f ca="1">VLOOKUP(D416,INDIRECT(Q393),F$1,FALSE)</f>
        <v>Andrea Pirlo</v>
      </c>
      <c r="Q416" s="386"/>
      <c r="R416" s="386"/>
      <c r="S416" s="386"/>
      <c r="T416" s="55"/>
      <c r="U416" s="27" t="str">
        <f>J420</f>
        <v>Djamel Haimoudi</v>
      </c>
    </row>
    <row r="417" spans="3:24" ht="18.75" customHeight="1" x14ac:dyDescent="0.3">
      <c r="C417" s="27" t="str">
        <f>J420</f>
        <v>Djamel Haimoudi</v>
      </c>
      <c r="D417" s="27">
        <v>22</v>
      </c>
      <c r="E417" s="42"/>
      <c r="F417" s="368" t="str">
        <f ca="1">VLOOKUP(D417,INDIRECT(G393),F$1,FALSE)</f>
        <v>Martín Cáceres</v>
      </c>
      <c r="G417" s="369"/>
      <c r="H417" s="369"/>
      <c r="I417" s="370"/>
      <c r="J417" s="50"/>
      <c r="K417" s="51"/>
      <c r="L417" s="52"/>
      <c r="M417" s="53"/>
      <c r="N417" s="54"/>
      <c r="O417" s="50"/>
      <c r="P417" s="368" t="str">
        <f ca="1">VLOOKUP(D417,INDIRECT(Q393),F$1,FALSE)</f>
        <v>Emanuele Giaccherini</v>
      </c>
      <c r="Q417" s="369"/>
      <c r="R417" s="369"/>
      <c r="S417" s="370"/>
      <c r="T417" s="55"/>
      <c r="U417" s="27" t="str">
        <f>J420</f>
        <v>Djamel Haimoudi</v>
      </c>
    </row>
    <row r="418" spans="3:24" ht="18.75" customHeight="1" thickBot="1" x14ac:dyDescent="0.35">
      <c r="C418" s="27" t="str">
        <f>J420</f>
        <v>Djamel Haimoudi</v>
      </c>
      <c r="D418" s="27">
        <v>23</v>
      </c>
      <c r="E418" s="57"/>
      <c r="F418" s="283" t="str">
        <f ca="1">VLOOKUP(D418,INDIRECT(G393),F$1,FALSE)</f>
        <v>Martín Silva</v>
      </c>
      <c r="G418" s="283"/>
      <c r="H418" s="283"/>
      <c r="I418" s="283"/>
      <c r="J418" s="58"/>
      <c r="K418" s="59"/>
      <c r="L418" s="60"/>
      <c r="M418" s="61">
        <v>1</v>
      </c>
      <c r="N418" s="57"/>
      <c r="O418" s="58"/>
      <c r="P418" s="283" t="str">
        <f ca="1">VLOOKUP(D418,INDIRECT(Q393),F$1,FALSE)</f>
        <v>Alessandro Diamanti</v>
      </c>
      <c r="Q418" s="283"/>
      <c r="R418" s="283"/>
      <c r="S418" s="283"/>
      <c r="T418" s="62"/>
      <c r="U418" s="27" t="str">
        <f>J420</f>
        <v>Djamel Haimoudi</v>
      </c>
    </row>
    <row r="419" spans="3:24" ht="18.75" customHeight="1" x14ac:dyDescent="0.3">
      <c r="D419" s="27">
        <v>24</v>
      </c>
      <c r="E419" s="371" t="str">
        <f ca="1">VLOOKUP(D419,INDIRECT(G393),F$1,FALSE)</f>
        <v>Óscar Tabárez</v>
      </c>
      <c r="F419" s="372"/>
      <c r="G419" s="372"/>
      <c r="H419" s="372"/>
      <c r="I419" s="373"/>
      <c r="J419" s="374" t="str">
        <f ca="1">Traducciones!$C$50</f>
        <v>Árbitro</v>
      </c>
      <c r="K419" s="375"/>
      <c r="L419" s="375"/>
      <c r="M419" s="375"/>
      <c r="N419" s="375"/>
      <c r="O419" s="376"/>
      <c r="P419" s="377" t="str">
        <f ca="1">VLOOKUP(D419,INDIRECT(Q393),F$1,FALSE)</f>
        <v>Cesare Prandelli</v>
      </c>
      <c r="Q419" s="372"/>
      <c r="R419" s="372"/>
      <c r="S419" s="372"/>
      <c r="T419" s="378"/>
    </row>
    <row r="420" spans="3:24" ht="18.75" customHeight="1" thickBot="1" x14ac:dyDescent="0.35">
      <c r="E420" s="379">
        <f ca="1">Horas!T65</f>
        <v>41455.75</v>
      </c>
      <c r="F420" s="380"/>
      <c r="G420" s="380"/>
      <c r="H420" s="380"/>
      <c r="I420" s="381"/>
      <c r="J420" s="363" t="s">
        <v>511</v>
      </c>
      <c r="K420" s="382"/>
      <c r="L420" s="382"/>
      <c r="M420" s="382"/>
      <c r="N420" s="382"/>
      <c r="O420" s="284"/>
      <c r="P420" s="383" t="str">
        <f>LOOKUP(C394,Calendario!$C$3:$C$18,Calendario!$K$3:$K$18)</f>
        <v>Arena Fonte Nova - Salvador</v>
      </c>
      <c r="Q420" s="384"/>
      <c r="R420" s="384"/>
      <c r="S420" s="384"/>
      <c r="T420" s="385"/>
      <c r="X420" s="68"/>
    </row>
    <row r="421" spans="3:24" ht="18.75" customHeight="1" thickBot="1" x14ac:dyDescent="0.35">
      <c r="E421" s="28">
        <f>LOOKUP(C394,Calendario!$C$3:$C$18,Calendario!$J$3:$J$18)</f>
        <v>41455.541666666664</v>
      </c>
      <c r="F421" s="28" t="str">
        <f ca="1">LOOKUP(C394,Calendario!$C$3:$C$18,Calendario!$I$3:$I$18)</f>
        <v>18:00</v>
      </c>
      <c r="G421" s="28" t="str">
        <f ca="1">INDEX(Traducciones!$D$20:$D$27,MATCH(E422,Traducciones!$C$20:$C$27,0))</f>
        <v>Brasil</v>
      </c>
      <c r="H421" s="28"/>
      <c r="I421" s="28"/>
      <c r="J421" s="28"/>
      <c r="K421" s="28"/>
      <c r="L421" s="28"/>
      <c r="M421" s="28"/>
      <c r="N421" s="28"/>
      <c r="O421" s="28"/>
      <c r="P421" s="28"/>
      <c r="Q421" s="28" t="str">
        <f ca="1">INDEX(Traducciones!$D$20:$D$27,MATCH(N422,Traducciones!$C$20:$C$27,0))</f>
        <v>España</v>
      </c>
    </row>
    <row r="422" spans="3:24" ht="18.75" customHeight="1" x14ac:dyDescent="0.3">
      <c r="C422" s="27">
        <v>16</v>
      </c>
      <c r="E422" s="293" t="str">
        <f ca="1">LOOKUP($C422,Calendario!$C$3:$C$18,Calendario!$E$3:$E$18)</f>
        <v>Brasil</v>
      </c>
      <c r="F422" s="294"/>
      <c r="G422" s="294"/>
      <c r="H422" s="294"/>
      <c r="I422" s="294"/>
      <c r="J422" s="294"/>
      <c r="K422" s="387"/>
      <c r="L422" s="63">
        <f>SUM(L424:L446)</f>
        <v>3</v>
      </c>
      <c r="M422" s="64">
        <f>SUM(M424:M446)</f>
        <v>0</v>
      </c>
      <c r="N422" s="293" t="str">
        <f ca="1">LOOKUP($C422,Calendario!$C$3:$C$18,Calendario!$H$3:$H$18)</f>
        <v>España</v>
      </c>
      <c r="O422" s="294"/>
      <c r="P422" s="294"/>
      <c r="Q422" s="294"/>
      <c r="R422" s="294"/>
      <c r="S422" s="294"/>
      <c r="T422" s="387"/>
    </row>
    <row r="423" spans="3:24" ht="18.75" customHeight="1" thickBot="1" x14ac:dyDescent="0.35">
      <c r="E423" s="38" t="s">
        <v>358</v>
      </c>
      <c r="F423" s="283"/>
      <c r="G423" s="283"/>
      <c r="H423" s="283"/>
      <c r="I423" s="283"/>
      <c r="J423" s="39"/>
      <c r="K423" s="40"/>
      <c r="L423" s="274"/>
      <c r="M423" s="275"/>
      <c r="N423" s="38"/>
      <c r="O423" s="41"/>
      <c r="P423" s="388"/>
      <c r="Q423" s="380"/>
      <c r="R423" s="380"/>
      <c r="S423" s="381"/>
      <c r="T423" s="40" t="str">
        <f>E423</f>
        <v>Min.</v>
      </c>
    </row>
    <row r="424" spans="3:24" ht="18.75" customHeight="1" x14ac:dyDescent="0.3">
      <c r="C424" s="27" t="str">
        <f>J448</f>
        <v>Björn Kuipers</v>
      </c>
      <c r="D424" s="27">
        <v>1</v>
      </c>
      <c r="E424" s="42"/>
      <c r="F424" s="294" t="str">
        <f ca="1">VLOOKUP(D424,INDIRECT(G421),F$1,FALSE)</f>
        <v>Jefferson</v>
      </c>
      <c r="G424" s="294"/>
      <c r="H424" s="294"/>
      <c r="I424" s="294"/>
      <c r="J424" s="43"/>
      <c r="K424" s="44"/>
      <c r="L424" s="45"/>
      <c r="M424" s="46"/>
      <c r="N424" s="47"/>
      <c r="O424" s="48"/>
      <c r="P424" s="294" t="str">
        <f ca="1">VLOOKUP(D424,INDIRECT(Q421),F$1,FALSE)</f>
        <v>Iker Casillas </v>
      </c>
      <c r="Q424" s="294"/>
      <c r="R424" s="294"/>
      <c r="S424" s="294"/>
      <c r="T424" s="49"/>
      <c r="U424" s="27" t="str">
        <f>J448</f>
        <v>Björn Kuipers</v>
      </c>
    </row>
    <row r="425" spans="3:24" ht="18.75" customHeight="1" x14ac:dyDescent="0.3">
      <c r="C425" s="27" t="str">
        <f>J448</f>
        <v>Björn Kuipers</v>
      </c>
      <c r="D425" s="27">
        <v>2</v>
      </c>
      <c r="E425" s="42"/>
      <c r="F425" s="386" t="str">
        <f ca="1">VLOOKUP(D425,INDIRECT(G421),F$1,FALSE)</f>
        <v>Daniel Alves</v>
      </c>
      <c r="G425" s="386"/>
      <c r="H425" s="386"/>
      <c r="I425" s="386"/>
      <c r="J425" s="50"/>
      <c r="K425" s="51"/>
      <c r="L425" s="52"/>
      <c r="M425" s="53"/>
      <c r="N425" s="54"/>
      <c r="O425" s="50"/>
      <c r="P425" s="386" t="str">
        <f ca="1">VLOOKUP(D425,INDIRECT(Q421),F$1,FALSE)</f>
        <v>Raúl Albiol</v>
      </c>
      <c r="Q425" s="386"/>
      <c r="R425" s="386"/>
      <c r="S425" s="386"/>
      <c r="T425" s="55"/>
      <c r="U425" s="27" t="str">
        <f>J448</f>
        <v>Björn Kuipers</v>
      </c>
    </row>
    <row r="426" spans="3:24" ht="18.75" customHeight="1" x14ac:dyDescent="0.3">
      <c r="C426" s="27" t="str">
        <f>J448</f>
        <v>Björn Kuipers</v>
      </c>
      <c r="D426" s="27">
        <v>3</v>
      </c>
      <c r="E426" s="42"/>
      <c r="F426" s="386" t="str">
        <f ca="1">VLOOKUP(D426,INDIRECT(G421),F$1,FALSE)</f>
        <v>Thiago Silva</v>
      </c>
      <c r="G426" s="386"/>
      <c r="H426" s="386"/>
      <c r="I426" s="386"/>
      <c r="J426" s="50"/>
      <c r="K426" s="51"/>
      <c r="L426" s="56"/>
      <c r="M426" s="53"/>
      <c r="N426" s="54">
        <v>1</v>
      </c>
      <c r="O426" s="50"/>
      <c r="P426" s="386" t="str">
        <f ca="1">VLOOKUP(D426,INDIRECT(Q421),F$1,FALSE)</f>
        <v>Gerard Piqué</v>
      </c>
      <c r="Q426" s="386"/>
      <c r="R426" s="386"/>
      <c r="S426" s="386"/>
      <c r="T426" s="55"/>
      <c r="U426" s="27" t="str">
        <f>J448</f>
        <v>Björn Kuipers</v>
      </c>
    </row>
    <row r="427" spans="3:24" ht="18.75" customHeight="1" x14ac:dyDescent="0.3">
      <c r="C427" s="27" t="str">
        <f>J448</f>
        <v>Björn Kuipers</v>
      </c>
      <c r="D427" s="27">
        <v>4</v>
      </c>
      <c r="E427" s="42"/>
      <c r="F427" s="386" t="str">
        <f ca="1">VLOOKUP(D427,INDIRECT(G421),F$1,FALSE)</f>
        <v>David Luiz</v>
      </c>
      <c r="G427" s="386"/>
      <c r="H427" s="386"/>
      <c r="I427" s="386"/>
      <c r="J427" s="50"/>
      <c r="K427" s="51"/>
      <c r="L427" s="52"/>
      <c r="M427" s="53"/>
      <c r="N427" s="54"/>
      <c r="O427" s="50"/>
      <c r="P427" s="386" t="str">
        <f ca="1">VLOOKUP(D427,INDIRECT(Q421),F$1,FALSE)</f>
        <v>Javi Martínez</v>
      </c>
      <c r="Q427" s="386"/>
      <c r="R427" s="386"/>
      <c r="S427" s="386"/>
      <c r="T427" s="55"/>
      <c r="U427" s="27" t="str">
        <f>J448</f>
        <v>Björn Kuipers</v>
      </c>
    </row>
    <row r="428" spans="3:24" ht="18.75" customHeight="1" x14ac:dyDescent="0.3">
      <c r="C428" s="27" t="str">
        <f>J448</f>
        <v>Björn Kuipers</v>
      </c>
      <c r="D428" s="27">
        <v>5</v>
      </c>
      <c r="E428" s="42"/>
      <c r="F428" s="386" t="str">
        <f ca="1">VLOOKUP(D428,INDIRECT(G421),F$1,FALSE)</f>
        <v>Fernando</v>
      </c>
      <c r="G428" s="386"/>
      <c r="H428" s="386"/>
      <c r="I428" s="386"/>
      <c r="J428" s="50"/>
      <c r="K428" s="51"/>
      <c r="L428" s="52"/>
      <c r="M428" s="53"/>
      <c r="N428" s="54"/>
      <c r="O428" s="50"/>
      <c r="P428" s="386" t="str">
        <f ca="1">VLOOKUP(D428,INDIRECT(Q421),F$1,FALSE)</f>
        <v>César Azpilicueta</v>
      </c>
      <c r="Q428" s="386"/>
      <c r="R428" s="386"/>
      <c r="S428" s="386"/>
      <c r="T428" s="55"/>
      <c r="U428" s="27" t="str">
        <f>J448</f>
        <v>Björn Kuipers</v>
      </c>
    </row>
    <row r="429" spans="3:24" ht="18.75" customHeight="1" x14ac:dyDescent="0.3">
      <c r="C429" s="27" t="str">
        <f>J448</f>
        <v>Björn Kuipers</v>
      </c>
      <c r="D429" s="27">
        <v>6</v>
      </c>
      <c r="E429" s="42"/>
      <c r="F429" s="386" t="str">
        <f ca="1">VLOOKUP(D429,INDIRECT(G421),F$1,FALSE)</f>
        <v>Marcelo</v>
      </c>
      <c r="G429" s="386"/>
      <c r="H429" s="386"/>
      <c r="I429" s="386"/>
      <c r="J429" s="50"/>
      <c r="K429" s="51"/>
      <c r="L429" s="52"/>
      <c r="M429" s="53"/>
      <c r="N429" s="54"/>
      <c r="O429" s="50"/>
      <c r="P429" s="386" t="str">
        <f ca="1">VLOOKUP(D429,INDIRECT(Q421),F$1,FALSE)</f>
        <v>Andrés Iniesta</v>
      </c>
      <c r="Q429" s="386"/>
      <c r="R429" s="386"/>
      <c r="S429" s="386"/>
      <c r="T429" s="55"/>
      <c r="U429" s="27" t="str">
        <f>J448</f>
        <v>Björn Kuipers</v>
      </c>
    </row>
    <row r="430" spans="3:24" ht="18.75" customHeight="1" x14ac:dyDescent="0.3">
      <c r="C430" s="27" t="str">
        <f>J448</f>
        <v>Björn Kuipers</v>
      </c>
      <c r="D430" s="27">
        <v>7</v>
      </c>
      <c r="E430" s="42"/>
      <c r="F430" s="386" t="str">
        <f ca="1">VLOOKUP(D430,INDIRECT(G421),F$1,FALSE)</f>
        <v>Lucas</v>
      </c>
      <c r="G430" s="386"/>
      <c r="H430" s="386"/>
      <c r="I430" s="386"/>
      <c r="J430" s="50"/>
      <c r="K430" s="51"/>
      <c r="L430" s="52"/>
      <c r="M430" s="53"/>
      <c r="N430" s="54"/>
      <c r="O430" s="50"/>
      <c r="P430" s="386" t="str">
        <f ca="1">VLOOKUP(D430,INDIRECT(Q421),F$1,FALSE)</f>
        <v>David Villa</v>
      </c>
      <c r="Q430" s="386"/>
      <c r="R430" s="386"/>
      <c r="S430" s="386"/>
      <c r="T430" s="55"/>
      <c r="U430" s="27" t="str">
        <f>J448</f>
        <v>Björn Kuipers</v>
      </c>
    </row>
    <row r="431" spans="3:24" ht="18.75" customHeight="1" x14ac:dyDescent="0.3">
      <c r="C431" s="27" t="str">
        <f>J448</f>
        <v>Björn Kuipers</v>
      </c>
      <c r="D431" s="27">
        <v>8</v>
      </c>
      <c r="E431" s="42"/>
      <c r="F431" s="386" t="str">
        <f ca="1">VLOOKUP(D431,INDIRECT(G421),F$1,FALSE)</f>
        <v>Hernanes</v>
      </c>
      <c r="G431" s="386"/>
      <c r="H431" s="386"/>
      <c r="I431" s="386"/>
      <c r="J431" s="50"/>
      <c r="K431" s="51"/>
      <c r="L431" s="52"/>
      <c r="M431" s="53"/>
      <c r="N431" s="54"/>
      <c r="O431" s="50"/>
      <c r="P431" s="386" t="str">
        <f ca="1">VLOOKUP(D431,INDIRECT(Q421),F$1,FALSE)</f>
        <v>Xavi Hernández</v>
      </c>
      <c r="Q431" s="386"/>
      <c r="R431" s="386"/>
      <c r="S431" s="386"/>
      <c r="T431" s="55"/>
      <c r="U431" s="27" t="str">
        <f>J448</f>
        <v>Björn Kuipers</v>
      </c>
    </row>
    <row r="432" spans="3:24" ht="18.75" customHeight="1" x14ac:dyDescent="0.3">
      <c r="C432" s="27" t="str">
        <f>J448</f>
        <v>Björn Kuipers</v>
      </c>
      <c r="D432" s="27">
        <v>9</v>
      </c>
      <c r="E432" s="42"/>
      <c r="F432" s="386" t="str">
        <f ca="1">VLOOKUP(D432,INDIRECT(G421),F$1,FALSE)</f>
        <v>Fred</v>
      </c>
      <c r="G432" s="386"/>
      <c r="H432" s="386"/>
      <c r="I432" s="386"/>
      <c r="J432" s="50"/>
      <c r="K432" s="51"/>
      <c r="L432" s="52">
        <v>2</v>
      </c>
      <c r="M432" s="53"/>
      <c r="N432" s="54"/>
      <c r="O432" s="50"/>
      <c r="P432" s="386" t="str">
        <f ca="1">VLOOKUP(D432,INDIRECT(Q421),F$1,FALSE)</f>
        <v>Fernando Torres</v>
      </c>
      <c r="Q432" s="386"/>
      <c r="R432" s="386"/>
      <c r="S432" s="386"/>
      <c r="T432" s="55"/>
      <c r="U432" s="27" t="str">
        <f>J448</f>
        <v>Björn Kuipers</v>
      </c>
    </row>
    <row r="433" spans="3:21" ht="18.75" customHeight="1" x14ac:dyDescent="0.3">
      <c r="C433" s="27" t="str">
        <f>J448</f>
        <v>Björn Kuipers</v>
      </c>
      <c r="D433" s="27">
        <v>10</v>
      </c>
      <c r="E433" s="42"/>
      <c r="F433" s="386" t="str">
        <f ca="1">VLOOKUP(D433,INDIRECT(G421),F$1,FALSE)</f>
        <v>Neymar</v>
      </c>
      <c r="G433" s="386"/>
      <c r="H433" s="386"/>
      <c r="I433" s="386"/>
      <c r="J433" s="50"/>
      <c r="K433" s="51"/>
      <c r="L433" s="52">
        <v>1</v>
      </c>
      <c r="M433" s="53"/>
      <c r="N433" s="54"/>
      <c r="O433" s="50"/>
      <c r="P433" s="386" t="str">
        <f ca="1">VLOOKUP(D433,INDIRECT(Q421),F$1,FALSE)</f>
        <v>Cesc Fàbregas</v>
      </c>
      <c r="Q433" s="386"/>
      <c r="R433" s="386"/>
      <c r="S433" s="386"/>
      <c r="T433" s="55"/>
      <c r="U433" s="27" t="str">
        <f>J448</f>
        <v>Björn Kuipers</v>
      </c>
    </row>
    <row r="434" spans="3:21" ht="18.75" customHeight="1" x14ac:dyDescent="0.3">
      <c r="C434" s="27" t="str">
        <f>J448</f>
        <v>Björn Kuipers</v>
      </c>
      <c r="D434" s="27">
        <v>11</v>
      </c>
      <c r="E434" s="42"/>
      <c r="F434" s="386" t="str">
        <f ca="1">VLOOKUP(D434,INDIRECT(G421),F$1,FALSE)</f>
        <v>Oscar</v>
      </c>
      <c r="G434" s="386"/>
      <c r="H434" s="386"/>
      <c r="I434" s="386"/>
      <c r="J434" s="50"/>
      <c r="K434" s="51"/>
      <c r="L434" s="52"/>
      <c r="M434" s="53"/>
      <c r="N434" s="54"/>
      <c r="O434" s="50"/>
      <c r="P434" s="386" t="str">
        <f ca="1">VLOOKUP(D434,INDIRECT(Q421),F$1,FALSE)</f>
        <v>Pedro Rodríguez</v>
      </c>
      <c r="Q434" s="386"/>
      <c r="R434" s="386"/>
      <c r="S434" s="386"/>
      <c r="T434" s="55"/>
      <c r="U434" s="27" t="str">
        <f>J448</f>
        <v>Björn Kuipers</v>
      </c>
    </row>
    <row r="435" spans="3:21" ht="18.75" customHeight="1" x14ac:dyDescent="0.3">
      <c r="C435" s="27" t="str">
        <f>J448</f>
        <v>Björn Kuipers</v>
      </c>
      <c r="D435" s="27">
        <v>12</v>
      </c>
      <c r="E435" s="42"/>
      <c r="F435" s="386" t="str">
        <f ca="1">VLOOKUP(D435,INDIRECT(G421),F$1,FALSE)</f>
        <v>Júlio César</v>
      </c>
      <c r="G435" s="386"/>
      <c r="H435" s="386"/>
      <c r="I435" s="386"/>
      <c r="J435" s="50"/>
      <c r="K435" s="51"/>
      <c r="L435" s="52"/>
      <c r="M435" s="53"/>
      <c r="N435" s="54"/>
      <c r="O435" s="50"/>
      <c r="P435" s="386" t="str">
        <f ca="1">VLOOKUP(D435,INDIRECT(Q421),F$1,FALSE)</f>
        <v>Víctor Valdés</v>
      </c>
      <c r="Q435" s="386"/>
      <c r="R435" s="386"/>
      <c r="S435" s="386"/>
      <c r="T435" s="55"/>
      <c r="U435" s="27" t="str">
        <f>J448</f>
        <v>Björn Kuipers</v>
      </c>
    </row>
    <row r="436" spans="3:21" ht="18.75" customHeight="1" x14ac:dyDescent="0.3">
      <c r="C436" s="27" t="str">
        <f>J448</f>
        <v>Björn Kuipers</v>
      </c>
      <c r="D436" s="27">
        <v>13</v>
      </c>
      <c r="E436" s="42"/>
      <c r="F436" s="386" t="str">
        <f ca="1">VLOOKUP(D436,INDIRECT(G421),F$1,FALSE)</f>
        <v>Dante</v>
      </c>
      <c r="G436" s="386"/>
      <c r="H436" s="386"/>
      <c r="I436" s="386"/>
      <c r="J436" s="50"/>
      <c r="K436" s="51"/>
      <c r="L436" s="52"/>
      <c r="M436" s="53"/>
      <c r="N436" s="54"/>
      <c r="O436" s="50"/>
      <c r="P436" s="386" t="str">
        <f ca="1">VLOOKUP(D436,INDIRECT(Q421),F$1,FALSE)</f>
        <v>Juan Mata</v>
      </c>
      <c r="Q436" s="386"/>
      <c r="R436" s="386"/>
      <c r="S436" s="386"/>
      <c r="T436" s="55"/>
      <c r="U436" s="27" t="str">
        <f>J448</f>
        <v>Björn Kuipers</v>
      </c>
    </row>
    <row r="437" spans="3:21" ht="18.75" customHeight="1" x14ac:dyDescent="0.3">
      <c r="C437" s="27" t="str">
        <f>J448</f>
        <v>Björn Kuipers</v>
      </c>
      <c r="D437" s="27">
        <v>14</v>
      </c>
      <c r="E437" s="42"/>
      <c r="F437" s="386" t="str">
        <f ca="1">VLOOKUP(D437,INDIRECT(G421),F$1,FALSE)</f>
        <v>Filipe Luís</v>
      </c>
      <c r="G437" s="386"/>
      <c r="H437" s="386"/>
      <c r="I437" s="386"/>
      <c r="J437" s="50"/>
      <c r="K437" s="51"/>
      <c r="L437" s="52"/>
      <c r="M437" s="53"/>
      <c r="N437" s="54"/>
      <c r="O437" s="50"/>
      <c r="P437" s="386" t="str">
        <f ca="1">VLOOKUP(D437,INDIRECT(Q421),F$1,FALSE)</f>
        <v>Roberto Soldado</v>
      </c>
      <c r="Q437" s="386"/>
      <c r="R437" s="386"/>
      <c r="S437" s="386"/>
      <c r="T437" s="55"/>
      <c r="U437" s="27" t="str">
        <f>J448</f>
        <v>Björn Kuipers</v>
      </c>
    </row>
    <row r="438" spans="3:21" ht="18.75" customHeight="1" x14ac:dyDescent="0.3">
      <c r="C438" s="27" t="str">
        <f>J448</f>
        <v>Björn Kuipers</v>
      </c>
      <c r="D438" s="27">
        <v>15</v>
      </c>
      <c r="E438" s="42"/>
      <c r="F438" s="386" t="str">
        <f ca="1">VLOOKUP(D438,INDIRECT(G421),F$1,FALSE)</f>
        <v>Jean</v>
      </c>
      <c r="G438" s="386"/>
      <c r="H438" s="386"/>
      <c r="I438" s="386"/>
      <c r="J438" s="50"/>
      <c r="K438" s="51"/>
      <c r="L438" s="52"/>
      <c r="M438" s="53"/>
      <c r="N438" s="54"/>
      <c r="O438" s="50">
        <v>1</v>
      </c>
      <c r="P438" s="386" t="str">
        <f ca="1">VLOOKUP(D438,INDIRECT(Q421),F$1,FALSE)</f>
        <v>Sergio Ramos</v>
      </c>
      <c r="Q438" s="386"/>
      <c r="R438" s="386"/>
      <c r="S438" s="386"/>
      <c r="T438" s="55"/>
      <c r="U438" s="27" t="str">
        <f>J448</f>
        <v>Björn Kuipers</v>
      </c>
    </row>
    <row r="439" spans="3:21" ht="18.75" customHeight="1" x14ac:dyDescent="0.3">
      <c r="C439" s="27" t="str">
        <f>J448</f>
        <v>Björn Kuipers</v>
      </c>
      <c r="D439" s="27">
        <v>16</v>
      </c>
      <c r="E439" s="42"/>
      <c r="F439" s="386" t="str">
        <f ca="1">VLOOKUP(D439,INDIRECT(G421),F$1,FALSE)</f>
        <v>Réver</v>
      </c>
      <c r="G439" s="386"/>
      <c r="H439" s="386"/>
      <c r="I439" s="386"/>
      <c r="J439" s="50"/>
      <c r="K439" s="51"/>
      <c r="L439" s="52"/>
      <c r="M439" s="53"/>
      <c r="N439" s="54"/>
      <c r="O439" s="50"/>
      <c r="P439" s="386" t="str">
        <f ca="1">VLOOKUP(D439,INDIRECT(Q421),F$1,FALSE)</f>
        <v>Sergio Busquets</v>
      </c>
      <c r="Q439" s="386"/>
      <c r="R439" s="386"/>
      <c r="S439" s="386"/>
      <c r="T439" s="55"/>
      <c r="U439" s="27" t="str">
        <f>J448</f>
        <v>Björn Kuipers</v>
      </c>
    </row>
    <row r="440" spans="3:21" ht="18.75" customHeight="1" x14ac:dyDescent="0.3">
      <c r="C440" s="27" t="str">
        <f>J448</f>
        <v>Björn Kuipers</v>
      </c>
      <c r="D440" s="27">
        <v>17</v>
      </c>
      <c r="E440" s="42"/>
      <c r="F440" s="386" t="str">
        <f ca="1">VLOOKUP(D440,INDIRECT(G421),F$1,FALSE)</f>
        <v>Luiz Gustavo</v>
      </c>
      <c r="G440" s="386"/>
      <c r="H440" s="386"/>
      <c r="I440" s="386"/>
      <c r="J440" s="50"/>
      <c r="K440" s="51"/>
      <c r="L440" s="52"/>
      <c r="M440" s="53"/>
      <c r="N440" s="54"/>
      <c r="O440" s="50">
        <v>1</v>
      </c>
      <c r="P440" s="386" t="str">
        <f ca="1">VLOOKUP(D440,INDIRECT(Q421),F$1,FALSE)</f>
        <v>Álvaro Arbeloa</v>
      </c>
      <c r="Q440" s="386"/>
      <c r="R440" s="386"/>
      <c r="S440" s="386"/>
      <c r="T440" s="55"/>
      <c r="U440" s="27" t="str">
        <f>J448</f>
        <v>Björn Kuipers</v>
      </c>
    </row>
    <row r="441" spans="3:21" ht="18.75" customHeight="1" x14ac:dyDescent="0.3">
      <c r="C441" s="27" t="str">
        <f>J448</f>
        <v>Björn Kuipers</v>
      </c>
      <c r="D441" s="27">
        <v>18</v>
      </c>
      <c r="E441" s="42"/>
      <c r="F441" s="386" t="str">
        <f ca="1">VLOOKUP(D441,INDIRECT(G421),F$1,FALSE)</f>
        <v>Paulinho</v>
      </c>
      <c r="G441" s="386"/>
      <c r="H441" s="386"/>
      <c r="I441" s="386"/>
      <c r="J441" s="50"/>
      <c r="K441" s="51"/>
      <c r="L441" s="52"/>
      <c r="M441" s="53"/>
      <c r="N441" s="54"/>
      <c r="O441" s="50"/>
      <c r="P441" s="386" t="str">
        <f ca="1">VLOOKUP(D441,INDIRECT(Q421),F$1,FALSE)</f>
        <v>Jordi Alba</v>
      </c>
      <c r="Q441" s="386"/>
      <c r="R441" s="386"/>
      <c r="S441" s="386"/>
      <c r="T441" s="55"/>
      <c r="U441" s="27" t="str">
        <f>J448</f>
        <v>Björn Kuipers</v>
      </c>
    </row>
    <row r="442" spans="3:21" ht="18.75" customHeight="1" x14ac:dyDescent="0.3">
      <c r="C442" s="27" t="str">
        <f>J448</f>
        <v>Björn Kuipers</v>
      </c>
      <c r="D442" s="27">
        <v>19</v>
      </c>
      <c r="E442" s="42"/>
      <c r="F442" s="386" t="str">
        <f ca="1">VLOOKUP(D442,INDIRECT(G421),F$1,FALSE)</f>
        <v>Hulk</v>
      </c>
      <c r="G442" s="386"/>
      <c r="H442" s="386"/>
      <c r="I442" s="386"/>
      <c r="J442" s="50"/>
      <c r="K442" s="51"/>
      <c r="L442" s="52"/>
      <c r="M442" s="53"/>
      <c r="N442" s="54"/>
      <c r="O442" s="50"/>
      <c r="P442" s="386" t="str">
        <f ca="1">VLOOKUP(D442,INDIRECT(Q421),F$1,FALSE)</f>
        <v>Nacho Monreal</v>
      </c>
      <c r="Q442" s="386"/>
      <c r="R442" s="386"/>
      <c r="S442" s="386"/>
      <c r="T442" s="55"/>
      <c r="U442" s="27" t="str">
        <f>J448</f>
        <v>Björn Kuipers</v>
      </c>
    </row>
    <row r="443" spans="3:21" ht="18.75" customHeight="1" x14ac:dyDescent="0.3">
      <c r="C443" s="27" t="str">
        <f>J448</f>
        <v>Björn Kuipers</v>
      </c>
      <c r="D443" s="27">
        <v>20</v>
      </c>
      <c r="E443" s="42"/>
      <c r="F443" s="386" t="str">
        <f ca="1">VLOOKUP(D443,INDIRECT(G421),F$1,FALSE)</f>
        <v>Bernard</v>
      </c>
      <c r="G443" s="386"/>
      <c r="H443" s="386"/>
      <c r="I443" s="386"/>
      <c r="J443" s="50"/>
      <c r="K443" s="51"/>
      <c r="L443" s="52"/>
      <c r="M443" s="53"/>
      <c r="N443" s="54"/>
      <c r="O443" s="50"/>
      <c r="P443" s="386" t="str">
        <f ca="1">VLOOKUP(D443,INDIRECT(Q421),F$1,FALSE)</f>
        <v>Santi Cazorla</v>
      </c>
      <c r="Q443" s="386"/>
      <c r="R443" s="386"/>
      <c r="S443" s="386"/>
      <c r="T443" s="55"/>
      <c r="U443" s="27" t="str">
        <f>J448</f>
        <v>Björn Kuipers</v>
      </c>
    </row>
    <row r="444" spans="3:21" ht="18.75" customHeight="1" x14ac:dyDescent="0.3">
      <c r="C444" s="27" t="str">
        <f>J448</f>
        <v>Björn Kuipers</v>
      </c>
      <c r="D444" s="27">
        <v>21</v>
      </c>
      <c r="E444" s="42"/>
      <c r="F444" s="386" t="str">
        <f ca="1">VLOOKUP(D444,INDIRECT(G421),F$1,FALSE)</f>
        <v>Jô</v>
      </c>
      <c r="G444" s="386"/>
      <c r="H444" s="386"/>
      <c r="I444" s="386"/>
      <c r="J444" s="50"/>
      <c r="K444" s="51"/>
      <c r="L444" s="52"/>
      <c r="M444" s="53"/>
      <c r="N444" s="54"/>
      <c r="O444" s="50"/>
      <c r="P444" s="386" t="str">
        <f ca="1">VLOOKUP(D444,INDIRECT(Q421),F$1,FALSE)</f>
        <v>David Silva</v>
      </c>
      <c r="Q444" s="386"/>
      <c r="R444" s="386"/>
      <c r="S444" s="386"/>
      <c r="T444" s="55"/>
      <c r="U444" s="27" t="str">
        <f>J448</f>
        <v>Björn Kuipers</v>
      </c>
    </row>
    <row r="445" spans="3:21" ht="18.75" customHeight="1" x14ac:dyDescent="0.3">
      <c r="C445" s="27" t="str">
        <f>J448</f>
        <v>Björn Kuipers</v>
      </c>
      <c r="D445" s="27">
        <v>22</v>
      </c>
      <c r="E445" s="42"/>
      <c r="F445" s="368" t="str">
        <f ca="1">VLOOKUP(D445,INDIRECT(G421),F$1,FALSE)</f>
        <v>Diego Cavalieri</v>
      </c>
      <c r="G445" s="369"/>
      <c r="H445" s="369"/>
      <c r="I445" s="370"/>
      <c r="J445" s="50"/>
      <c r="K445" s="51"/>
      <c r="L445" s="52"/>
      <c r="M445" s="53"/>
      <c r="N445" s="54"/>
      <c r="O445" s="50"/>
      <c r="P445" s="368" t="str">
        <f ca="1">VLOOKUP(D445,INDIRECT(Q421),F$1,FALSE)</f>
        <v>Jesús Navas</v>
      </c>
      <c r="Q445" s="369"/>
      <c r="R445" s="369"/>
      <c r="S445" s="370"/>
      <c r="T445" s="55"/>
      <c r="U445" s="27" t="str">
        <f>J448</f>
        <v>Björn Kuipers</v>
      </c>
    </row>
    <row r="446" spans="3:21" ht="18.75" customHeight="1" thickBot="1" x14ac:dyDescent="0.35">
      <c r="C446" s="27" t="str">
        <f>J448</f>
        <v>Björn Kuipers</v>
      </c>
      <c r="D446" s="27">
        <v>23</v>
      </c>
      <c r="E446" s="57"/>
      <c r="F446" s="283" t="str">
        <f ca="1">VLOOKUP(D446,INDIRECT(G421),F$1,FALSE)</f>
        <v>Jádson</v>
      </c>
      <c r="G446" s="283"/>
      <c r="H446" s="283"/>
      <c r="I446" s="283"/>
      <c r="J446" s="58"/>
      <c r="K446" s="59"/>
      <c r="L446" s="60"/>
      <c r="M446" s="61"/>
      <c r="N446" s="57"/>
      <c r="O446" s="58"/>
      <c r="P446" s="283" t="str">
        <f ca="1">VLOOKUP(D446,INDIRECT(Q421),F$1,FALSE)</f>
        <v>Pepe Reina</v>
      </c>
      <c r="Q446" s="283"/>
      <c r="R446" s="283"/>
      <c r="S446" s="283"/>
      <c r="T446" s="62"/>
      <c r="U446" s="27" t="str">
        <f>J448</f>
        <v>Björn Kuipers</v>
      </c>
    </row>
    <row r="447" spans="3:21" ht="18.75" customHeight="1" x14ac:dyDescent="0.3">
      <c r="D447" s="27">
        <v>24</v>
      </c>
      <c r="E447" s="371" t="str">
        <f ca="1">VLOOKUP(D447,INDIRECT(G421),F$1,FALSE)</f>
        <v>Luiz Felipe Scolari</v>
      </c>
      <c r="F447" s="372"/>
      <c r="G447" s="372"/>
      <c r="H447" s="372"/>
      <c r="I447" s="373"/>
      <c r="J447" s="374" t="str">
        <f ca="1">Traducciones!$C$50</f>
        <v>Árbitro</v>
      </c>
      <c r="K447" s="375"/>
      <c r="L447" s="375"/>
      <c r="M447" s="375"/>
      <c r="N447" s="375"/>
      <c r="O447" s="376"/>
      <c r="P447" s="377" t="str">
        <f ca="1">VLOOKUP(D447,INDIRECT(Q421),F$1,FALSE)</f>
        <v>Vicente del Bosque</v>
      </c>
      <c r="Q447" s="372"/>
      <c r="R447" s="372"/>
      <c r="S447" s="372"/>
      <c r="T447" s="378"/>
    </row>
    <row r="448" spans="3:21" ht="18.75" customHeight="1" thickBot="1" x14ac:dyDescent="0.35">
      <c r="E448" s="379">
        <f ca="1">Horas!U65</f>
        <v>41456</v>
      </c>
      <c r="F448" s="380"/>
      <c r="G448" s="380"/>
      <c r="H448" s="380"/>
      <c r="I448" s="381"/>
      <c r="J448" s="363" t="s">
        <v>516</v>
      </c>
      <c r="K448" s="382"/>
      <c r="L448" s="382"/>
      <c r="M448" s="382"/>
      <c r="N448" s="382"/>
      <c r="O448" s="284"/>
      <c r="P448" s="383" t="str">
        <f>LOOKUP(C422,Calendario!$C$3:$C$18,Calendario!$K$3:$K$18)</f>
        <v>Estadio Maracaná - Río de Janeiro</v>
      </c>
      <c r="Q448" s="384"/>
      <c r="R448" s="384"/>
      <c r="S448" s="384"/>
      <c r="T448" s="385"/>
    </row>
    <row r="449" spans="5:6" ht="18.75" customHeight="1" x14ac:dyDescent="0.3">
      <c r="E449" s="28">
        <f>LOOKUP(C422,Calendario!$C$3:$C$18,Calendario!$J$3:$J$18)</f>
        <v>41455.791666666664</v>
      </c>
      <c r="F449" s="28" t="str">
        <f ca="1">LOOKUP(C422,Calendario!$C$3:$C$18,Calendario!$I$3:$I$18)</f>
        <v>00:00</v>
      </c>
    </row>
  </sheetData>
  <sheetProtection sheet="1" objects="1" scenarios="1"/>
  <mergeCells count="920">
    <mergeCell ref="E308:I308"/>
    <mergeCell ref="J308:O308"/>
    <mergeCell ref="P308:T308"/>
    <mergeCell ref="F305:I305"/>
    <mergeCell ref="P305:S305"/>
    <mergeCell ref="F306:I306"/>
    <mergeCell ref="P306:S306"/>
    <mergeCell ref="E307:I307"/>
    <mergeCell ref="J307:O307"/>
    <mergeCell ref="P307:T307"/>
    <mergeCell ref="F302:I302"/>
    <mergeCell ref="P302:S302"/>
    <mergeCell ref="F303:I303"/>
    <mergeCell ref="P303:S303"/>
    <mergeCell ref="F304:I304"/>
    <mergeCell ref="P304:S304"/>
    <mergeCell ref="F299:I299"/>
    <mergeCell ref="P299:S299"/>
    <mergeCell ref="F300:I300"/>
    <mergeCell ref="P300:S300"/>
    <mergeCell ref="F301:I301"/>
    <mergeCell ref="P301:S301"/>
    <mergeCell ref="F296:I296"/>
    <mergeCell ref="P296:S296"/>
    <mergeCell ref="F297:I297"/>
    <mergeCell ref="P297:S297"/>
    <mergeCell ref="F298:I298"/>
    <mergeCell ref="P298:S298"/>
    <mergeCell ref="F293:I293"/>
    <mergeCell ref="P293:S293"/>
    <mergeCell ref="F294:I294"/>
    <mergeCell ref="P294:S294"/>
    <mergeCell ref="F295:I295"/>
    <mergeCell ref="P295:S295"/>
    <mergeCell ref="F290:I290"/>
    <mergeCell ref="P290:S290"/>
    <mergeCell ref="F291:I291"/>
    <mergeCell ref="P291:S291"/>
    <mergeCell ref="F292:I292"/>
    <mergeCell ref="P292:S292"/>
    <mergeCell ref="F287:I287"/>
    <mergeCell ref="P287:S287"/>
    <mergeCell ref="F288:I288"/>
    <mergeCell ref="P288:S288"/>
    <mergeCell ref="F289:I289"/>
    <mergeCell ref="P289:S289"/>
    <mergeCell ref="F284:I284"/>
    <mergeCell ref="P284:S284"/>
    <mergeCell ref="F285:I285"/>
    <mergeCell ref="P285:S285"/>
    <mergeCell ref="F286:I286"/>
    <mergeCell ref="P286:S286"/>
    <mergeCell ref="E280:I280"/>
    <mergeCell ref="J280:O280"/>
    <mergeCell ref="P280:T280"/>
    <mergeCell ref="E282:K282"/>
    <mergeCell ref="L282:L283"/>
    <mergeCell ref="M282:M283"/>
    <mergeCell ref="N282:T282"/>
    <mergeCell ref="F283:I283"/>
    <mergeCell ref="P283:S283"/>
    <mergeCell ref="F277:I277"/>
    <mergeCell ref="P277:S277"/>
    <mergeCell ref="F278:I278"/>
    <mergeCell ref="P278:S278"/>
    <mergeCell ref="E279:I279"/>
    <mergeCell ref="J279:O279"/>
    <mergeCell ref="P279:T279"/>
    <mergeCell ref="F274:I274"/>
    <mergeCell ref="P274:S274"/>
    <mergeCell ref="F275:I275"/>
    <mergeCell ref="P275:S275"/>
    <mergeCell ref="F276:I276"/>
    <mergeCell ref="P276:S276"/>
    <mergeCell ref="F271:I271"/>
    <mergeCell ref="P271:S271"/>
    <mergeCell ref="F272:I272"/>
    <mergeCell ref="P272:S272"/>
    <mergeCell ref="F273:I273"/>
    <mergeCell ref="P273:S273"/>
    <mergeCell ref="F268:I268"/>
    <mergeCell ref="P268:S268"/>
    <mergeCell ref="F269:I269"/>
    <mergeCell ref="P269:S269"/>
    <mergeCell ref="F270:I270"/>
    <mergeCell ref="P270:S270"/>
    <mergeCell ref="F265:I265"/>
    <mergeCell ref="P265:S265"/>
    <mergeCell ref="F266:I266"/>
    <mergeCell ref="P266:S266"/>
    <mergeCell ref="F267:I267"/>
    <mergeCell ref="P267:S267"/>
    <mergeCell ref="F262:I262"/>
    <mergeCell ref="P262:S262"/>
    <mergeCell ref="F263:I263"/>
    <mergeCell ref="P263:S263"/>
    <mergeCell ref="F264:I264"/>
    <mergeCell ref="P264:S264"/>
    <mergeCell ref="F259:I259"/>
    <mergeCell ref="P259:S259"/>
    <mergeCell ref="F260:I260"/>
    <mergeCell ref="P260:S260"/>
    <mergeCell ref="F261:I261"/>
    <mergeCell ref="P261:S261"/>
    <mergeCell ref="F256:I256"/>
    <mergeCell ref="P256:S256"/>
    <mergeCell ref="F257:I257"/>
    <mergeCell ref="P257:S257"/>
    <mergeCell ref="F258:I258"/>
    <mergeCell ref="P258:S258"/>
    <mergeCell ref="E252:I252"/>
    <mergeCell ref="J252:O252"/>
    <mergeCell ref="P252:T252"/>
    <mergeCell ref="E254:K254"/>
    <mergeCell ref="L254:L255"/>
    <mergeCell ref="M254:M255"/>
    <mergeCell ref="N254:T254"/>
    <mergeCell ref="F255:I255"/>
    <mergeCell ref="P255:S255"/>
    <mergeCell ref="F249:I249"/>
    <mergeCell ref="P249:S249"/>
    <mergeCell ref="F250:I250"/>
    <mergeCell ref="P250:S250"/>
    <mergeCell ref="E251:I251"/>
    <mergeCell ref="J251:O251"/>
    <mergeCell ref="P251:T251"/>
    <mergeCell ref="F246:I246"/>
    <mergeCell ref="P246:S246"/>
    <mergeCell ref="F247:I247"/>
    <mergeCell ref="P247:S247"/>
    <mergeCell ref="F248:I248"/>
    <mergeCell ref="P248:S248"/>
    <mergeCell ref="F243:I243"/>
    <mergeCell ref="P243:S243"/>
    <mergeCell ref="F244:I244"/>
    <mergeCell ref="P244:S244"/>
    <mergeCell ref="F245:I245"/>
    <mergeCell ref="P245:S245"/>
    <mergeCell ref="F240:I240"/>
    <mergeCell ref="P240:S240"/>
    <mergeCell ref="F241:I241"/>
    <mergeCell ref="P241:S241"/>
    <mergeCell ref="F242:I242"/>
    <mergeCell ref="P242:S242"/>
    <mergeCell ref="F237:I237"/>
    <mergeCell ref="P237:S237"/>
    <mergeCell ref="F238:I238"/>
    <mergeCell ref="P238:S238"/>
    <mergeCell ref="F239:I239"/>
    <mergeCell ref="P239:S239"/>
    <mergeCell ref="F234:I234"/>
    <mergeCell ref="P234:S234"/>
    <mergeCell ref="F235:I235"/>
    <mergeCell ref="P235:S235"/>
    <mergeCell ref="F236:I236"/>
    <mergeCell ref="P236:S236"/>
    <mergeCell ref="F231:I231"/>
    <mergeCell ref="P231:S231"/>
    <mergeCell ref="F232:I232"/>
    <mergeCell ref="P232:S232"/>
    <mergeCell ref="F233:I233"/>
    <mergeCell ref="P233:S233"/>
    <mergeCell ref="F228:I228"/>
    <mergeCell ref="P228:S228"/>
    <mergeCell ref="F229:I229"/>
    <mergeCell ref="P229:S229"/>
    <mergeCell ref="F230:I230"/>
    <mergeCell ref="P230:S230"/>
    <mergeCell ref="E224:I224"/>
    <mergeCell ref="J224:O224"/>
    <mergeCell ref="P224:T224"/>
    <mergeCell ref="E226:K226"/>
    <mergeCell ref="L226:L227"/>
    <mergeCell ref="M226:M227"/>
    <mergeCell ref="N226:T226"/>
    <mergeCell ref="F227:I227"/>
    <mergeCell ref="P227:S227"/>
    <mergeCell ref="F221:I221"/>
    <mergeCell ref="P221:S221"/>
    <mergeCell ref="F222:I222"/>
    <mergeCell ref="P222:S222"/>
    <mergeCell ref="E223:I223"/>
    <mergeCell ref="J223:O223"/>
    <mergeCell ref="P223:T223"/>
    <mergeCell ref="F218:I218"/>
    <mergeCell ref="P218:S218"/>
    <mergeCell ref="F219:I219"/>
    <mergeCell ref="P219:S219"/>
    <mergeCell ref="F220:I220"/>
    <mergeCell ref="P220:S220"/>
    <mergeCell ref="F215:I215"/>
    <mergeCell ref="P215:S215"/>
    <mergeCell ref="F216:I216"/>
    <mergeCell ref="P216:S216"/>
    <mergeCell ref="F217:I217"/>
    <mergeCell ref="P217:S217"/>
    <mergeCell ref="F212:I212"/>
    <mergeCell ref="P212:S212"/>
    <mergeCell ref="F213:I213"/>
    <mergeCell ref="P213:S213"/>
    <mergeCell ref="F214:I214"/>
    <mergeCell ref="P214:S214"/>
    <mergeCell ref="F209:I209"/>
    <mergeCell ref="P209:S209"/>
    <mergeCell ref="F210:I210"/>
    <mergeCell ref="P210:S210"/>
    <mergeCell ref="F211:I211"/>
    <mergeCell ref="P211:S211"/>
    <mergeCell ref="F206:I206"/>
    <mergeCell ref="P206:S206"/>
    <mergeCell ref="F207:I207"/>
    <mergeCell ref="P207:S207"/>
    <mergeCell ref="F208:I208"/>
    <mergeCell ref="P208:S208"/>
    <mergeCell ref="F203:I203"/>
    <mergeCell ref="P203:S203"/>
    <mergeCell ref="F204:I204"/>
    <mergeCell ref="P204:S204"/>
    <mergeCell ref="F205:I205"/>
    <mergeCell ref="P205:S205"/>
    <mergeCell ref="F200:I200"/>
    <mergeCell ref="P200:S200"/>
    <mergeCell ref="F201:I201"/>
    <mergeCell ref="P201:S201"/>
    <mergeCell ref="F202:I202"/>
    <mergeCell ref="P202:S202"/>
    <mergeCell ref="E196:I196"/>
    <mergeCell ref="J196:O196"/>
    <mergeCell ref="P196:T196"/>
    <mergeCell ref="E198:K198"/>
    <mergeCell ref="L198:L199"/>
    <mergeCell ref="M198:M199"/>
    <mergeCell ref="N198:T198"/>
    <mergeCell ref="F199:I199"/>
    <mergeCell ref="P199:S199"/>
    <mergeCell ref="F193:I193"/>
    <mergeCell ref="P193:S193"/>
    <mergeCell ref="F194:I194"/>
    <mergeCell ref="P194:S194"/>
    <mergeCell ref="E195:I195"/>
    <mergeCell ref="J195:O195"/>
    <mergeCell ref="P195:T195"/>
    <mergeCell ref="F190:I190"/>
    <mergeCell ref="P190:S190"/>
    <mergeCell ref="F191:I191"/>
    <mergeCell ref="P191:S191"/>
    <mergeCell ref="F192:I192"/>
    <mergeCell ref="P192:S192"/>
    <mergeCell ref="F187:I187"/>
    <mergeCell ref="P187:S187"/>
    <mergeCell ref="F188:I188"/>
    <mergeCell ref="P188:S188"/>
    <mergeCell ref="F189:I189"/>
    <mergeCell ref="P189:S189"/>
    <mergeCell ref="F184:I184"/>
    <mergeCell ref="P184:S184"/>
    <mergeCell ref="F185:I185"/>
    <mergeCell ref="P185:S185"/>
    <mergeCell ref="F186:I186"/>
    <mergeCell ref="P186:S186"/>
    <mergeCell ref="F181:I181"/>
    <mergeCell ref="P181:S181"/>
    <mergeCell ref="F182:I182"/>
    <mergeCell ref="P182:S182"/>
    <mergeCell ref="F183:I183"/>
    <mergeCell ref="P183:S183"/>
    <mergeCell ref="F178:I178"/>
    <mergeCell ref="P178:S178"/>
    <mergeCell ref="F179:I179"/>
    <mergeCell ref="P179:S179"/>
    <mergeCell ref="F180:I180"/>
    <mergeCell ref="P180:S180"/>
    <mergeCell ref="F175:I175"/>
    <mergeCell ref="P175:S175"/>
    <mergeCell ref="F176:I176"/>
    <mergeCell ref="P176:S176"/>
    <mergeCell ref="F177:I177"/>
    <mergeCell ref="P177:S177"/>
    <mergeCell ref="F172:I172"/>
    <mergeCell ref="P172:S172"/>
    <mergeCell ref="F173:I173"/>
    <mergeCell ref="P173:S173"/>
    <mergeCell ref="F174:I174"/>
    <mergeCell ref="P174:S174"/>
    <mergeCell ref="E168:I168"/>
    <mergeCell ref="J168:O168"/>
    <mergeCell ref="P168:T168"/>
    <mergeCell ref="E170:K170"/>
    <mergeCell ref="L170:L171"/>
    <mergeCell ref="M170:M171"/>
    <mergeCell ref="N170:T170"/>
    <mergeCell ref="F171:I171"/>
    <mergeCell ref="P171:S171"/>
    <mergeCell ref="F165:I165"/>
    <mergeCell ref="P165:S165"/>
    <mergeCell ref="F166:I166"/>
    <mergeCell ref="P166:S166"/>
    <mergeCell ref="E167:I167"/>
    <mergeCell ref="J167:O167"/>
    <mergeCell ref="P167:T167"/>
    <mergeCell ref="F162:I162"/>
    <mergeCell ref="P162:S162"/>
    <mergeCell ref="F163:I163"/>
    <mergeCell ref="P163:S163"/>
    <mergeCell ref="F164:I164"/>
    <mergeCell ref="P164:S164"/>
    <mergeCell ref="F159:I159"/>
    <mergeCell ref="P159:S159"/>
    <mergeCell ref="F160:I160"/>
    <mergeCell ref="P160:S160"/>
    <mergeCell ref="F161:I161"/>
    <mergeCell ref="P161:S161"/>
    <mergeCell ref="F156:I156"/>
    <mergeCell ref="P156:S156"/>
    <mergeCell ref="F157:I157"/>
    <mergeCell ref="P157:S157"/>
    <mergeCell ref="F158:I158"/>
    <mergeCell ref="P158:S158"/>
    <mergeCell ref="F153:I153"/>
    <mergeCell ref="P153:S153"/>
    <mergeCell ref="F154:I154"/>
    <mergeCell ref="P154:S154"/>
    <mergeCell ref="F155:I155"/>
    <mergeCell ref="P155:S155"/>
    <mergeCell ref="F150:I150"/>
    <mergeCell ref="P150:S150"/>
    <mergeCell ref="F151:I151"/>
    <mergeCell ref="P151:S151"/>
    <mergeCell ref="F152:I152"/>
    <mergeCell ref="P152:S152"/>
    <mergeCell ref="F147:I147"/>
    <mergeCell ref="P147:S147"/>
    <mergeCell ref="F148:I148"/>
    <mergeCell ref="P148:S148"/>
    <mergeCell ref="F149:I149"/>
    <mergeCell ref="P149:S149"/>
    <mergeCell ref="F144:I144"/>
    <mergeCell ref="P144:S144"/>
    <mergeCell ref="F145:I145"/>
    <mergeCell ref="P145:S145"/>
    <mergeCell ref="F146:I146"/>
    <mergeCell ref="P146:S146"/>
    <mergeCell ref="E140:I140"/>
    <mergeCell ref="J140:O140"/>
    <mergeCell ref="P140:T140"/>
    <mergeCell ref="E142:K142"/>
    <mergeCell ref="L142:L143"/>
    <mergeCell ref="M142:M143"/>
    <mergeCell ref="N142:T142"/>
    <mergeCell ref="F143:I143"/>
    <mergeCell ref="P143:S143"/>
    <mergeCell ref="F137:I137"/>
    <mergeCell ref="P137:S137"/>
    <mergeCell ref="F138:I138"/>
    <mergeCell ref="P138:S138"/>
    <mergeCell ref="E139:I139"/>
    <mergeCell ref="J139:O139"/>
    <mergeCell ref="P139:T139"/>
    <mergeCell ref="F134:I134"/>
    <mergeCell ref="P134:S134"/>
    <mergeCell ref="F135:I135"/>
    <mergeCell ref="P135:S135"/>
    <mergeCell ref="F136:I136"/>
    <mergeCell ref="P136:S136"/>
    <mergeCell ref="F131:I131"/>
    <mergeCell ref="P131:S131"/>
    <mergeCell ref="F132:I132"/>
    <mergeCell ref="P132:S132"/>
    <mergeCell ref="F133:I133"/>
    <mergeCell ref="P133:S133"/>
    <mergeCell ref="F128:I128"/>
    <mergeCell ref="P128:S128"/>
    <mergeCell ref="F129:I129"/>
    <mergeCell ref="P129:S129"/>
    <mergeCell ref="F130:I130"/>
    <mergeCell ref="P130:S130"/>
    <mergeCell ref="F125:I125"/>
    <mergeCell ref="P125:S125"/>
    <mergeCell ref="F126:I126"/>
    <mergeCell ref="P126:S126"/>
    <mergeCell ref="F127:I127"/>
    <mergeCell ref="P127:S127"/>
    <mergeCell ref="F122:I122"/>
    <mergeCell ref="P122:S122"/>
    <mergeCell ref="F123:I123"/>
    <mergeCell ref="P123:S123"/>
    <mergeCell ref="F124:I124"/>
    <mergeCell ref="P124:S124"/>
    <mergeCell ref="F119:I119"/>
    <mergeCell ref="P119:S119"/>
    <mergeCell ref="F120:I120"/>
    <mergeCell ref="P120:S120"/>
    <mergeCell ref="F121:I121"/>
    <mergeCell ref="P121:S121"/>
    <mergeCell ref="F116:I116"/>
    <mergeCell ref="P116:S116"/>
    <mergeCell ref="F117:I117"/>
    <mergeCell ref="P117:S117"/>
    <mergeCell ref="F118:I118"/>
    <mergeCell ref="P118:S118"/>
    <mergeCell ref="E112:I112"/>
    <mergeCell ref="J112:O112"/>
    <mergeCell ref="P112:T112"/>
    <mergeCell ref="E114:K114"/>
    <mergeCell ref="L114:L115"/>
    <mergeCell ref="M114:M115"/>
    <mergeCell ref="N114:T114"/>
    <mergeCell ref="F115:I115"/>
    <mergeCell ref="P115:S115"/>
    <mergeCell ref="F109:I109"/>
    <mergeCell ref="P109:S109"/>
    <mergeCell ref="F110:I110"/>
    <mergeCell ref="P110:S110"/>
    <mergeCell ref="E111:I111"/>
    <mergeCell ref="J111:O111"/>
    <mergeCell ref="P111:T111"/>
    <mergeCell ref="F106:I106"/>
    <mergeCell ref="P106:S106"/>
    <mergeCell ref="F107:I107"/>
    <mergeCell ref="P107:S107"/>
    <mergeCell ref="F108:I108"/>
    <mergeCell ref="P108:S108"/>
    <mergeCell ref="F103:I103"/>
    <mergeCell ref="P103:S103"/>
    <mergeCell ref="F104:I104"/>
    <mergeCell ref="P104:S104"/>
    <mergeCell ref="F105:I105"/>
    <mergeCell ref="P105:S105"/>
    <mergeCell ref="F100:I100"/>
    <mergeCell ref="P100:S100"/>
    <mergeCell ref="F101:I101"/>
    <mergeCell ref="P101:S101"/>
    <mergeCell ref="F102:I102"/>
    <mergeCell ref="P102:S102"/>
    <mergeCell ref="F97:I97"/>
    <mergeCell ref="P97:S97"/>
    <mergeCell ref="F98:I98"/>
    <mergeCell ref="P98:S98"/>
    <mergeCell ref="F99:I99"/>
    <mergeCell ref="P99:S99"/>
    <mergeCell ref="F94:I94"/>
    <mergeCell ref="P94:S94"/>
    <mergeCell ref="F95:I95"/>
    <mergeCell ref="P95:S95"/>
    <mergeCell ref="F96:I96"/>
    <mergeCell ref="P96:S96"/>
    <mergeCell ref="F91:I91"/>
    <mergeCell ref="P91:S91"/>
    <mergeCell ref="F92:I92"/>
    <mergeCell ref="P92:S92"/>
    <mergeCell ref="F93:I93"/>
    <mergeCell ref="P93:S93"/>
    <mergeCell ref="F88:I88"/>
    <mergeCell ref="P88:S88"/>
    <mergeCell ref="F89:I89"/>
    <mergeCell ref="P89:S89"/>
    <mergeCell ref="F90:I90"/>
    <mergeCell ref="P90:S90"/>
    <mergeCell ref="E84:I84"/>
    <mergeCell ref="J84:O84"/>
    <mergeCell ref="P84:T84"/>
    <mergeCell ref="E86:K86"/>
    <mergeCell ref="L86:L87"/>
    <mergeCell ref="M86:M87"/>
    <mergeCell ref="N86:T86"/>
    <mergeCell ref="F87:I87"/>
    <mergeCell ref="P87:S87"/>
    <mergeCell ref="F81:I81"/>
    <mergeCell ref="P81:S81"/>
    <mergeCell ref="F82:I82"/>
    <mergeCell ref="P82:S82"/>
    <mergeCell ref="E83:I83"/>
    <mergeCell ref="J83:O83"/>
    <mergeCell ref="P83:T83"/>
    <mergeCell ref="F78:I78"/>
    <mergeCell ref="P78:S78"/>
    <mergeCell ref="F79:I79"/>
    <mergeCell ref="P79:S79"/>
    <mergeCell ref="F80:I80"/>
    <mergeCell ref="P80:S80"/>
    <mergeCell ref="F75:I75"/>
    <mergeCell ref="P75:S75"/>
    <mergeCell ref="F76:I76"/>
    <mergeCell ref="P76:S76"/>
    <mergeCell ref="F77:I77"/>
    <mergeCell ref="P77:S77"/>
    <mergeCell ref="F72:I72"/>
    <mergeCell ref="P72:S72"/>
    <mergeCell ref="F73:I73"/>
    <mergeCell ref="P73:S73"/>
    <mergeCell ref="F74:I74"/>
    <mergeCell ref="P74:S74"/>
    <mergeCell ref="F69:I69"/>
    <mergeCell ref="P69:S69"/>
    <mergeCell ref="F70:I70"/>
    <mergeCell ref="P70:S70"/>
    <mergeCell ref="F71:I71"/>
    <mergeCell ref="P71:S71"/>
    <mergeCell ref="F66:I66"/>
    <mergeCell ref="P66:S66"/>
    <mergeCell ref="F67:I67"/>
    <mergeCell ref="P67:S67"/>
    <mergeCell ref="F68:I68"/>
    <mergeCell ref="P68:S68"/>
    <mergeCell ref="F63:I63"/>
    <mergeCell ref="P63:S63"/>
    <mergeCell ref="F64:I64"/>
    <mergeCell ref="P64:S64"/>
    <mergeCell ref="F65:I65"/>
    <mergeCell ref="P65:S65"/>
    <mergeCell ref="F60:I60"/>
    <mergeCell ref="P60:S60"/>
    <mergeCell ref="F61:I61"/>
    <mergeCell ref="P61:S61"/>
    <mergeCell ref="F62:I62"/>
    <mergeCell ref="P62:S62"/>
    <mergeCell ref="E56:I56"/>
    <mergeCell ref="J56:O56"/>
    <mergeCell ref="P56:T56"/>
    <mergeCell ref="E58:K58"/>
    <mergeCell ref="L58:L59"/>
    <mergeCell ref="M58:M59"/>
    <mergeCell ref="N58:T58"/>
    <mergeCell ref="F59:I59"/>
    <mergeCell ref="P59:S59"/>
    <mergeCell ref="F53:I53"/>
    <mergeCell ref="P53:S53"/>
    <mergeCell ref="F54:I54"/>
    <mergeCell ref="P54:S54"/>
    <mergeCell ref="E55:I55"/>
    <mergeCell ref="J55:O55"/>
    <mergeCell ref="P55:T55"/>
    <mergeCell ref="F50:I50"/>
    <mergeCell ref="P50:S50"/>
    <mergeCell ref="F51:I51"/>
    <mergeCell ref="P51:S51"/>
    <mergeCell ref="F52:I52"/>
    <mergeCell ref="P52:S52"/>
    <mergeCell ref="F47:I47"/>
    <mergeCell ref="P47:S47"/>
    <mergeCell ref="F48:I48"/>
    <mergeCell ref="P48:S48"/>
    <mergeCell ref="F49:I49"/>
    <mergeCell ref="P49:S49"/>
    <mergeCell ref="F44:I44"/>
    <mergeCell ref="P44:S44"/>
    <mergeCell ref="F45:I45"/>
    <mergeCell ref="P45:S45"/>
    <mergeCell ref="F46:I46"/>
    <mergeCell ref="P46:S46"/>
    <mergeCell ref="F41:I41"/>
    <mergeCell ref="P41:S41"/>
    <mergeCell ref="F42:I42"/>
    <mergeCell ref="P42:S42"/>
    <mergeCell ref="F43:I43"/>
    <mergeCell ref="P43:S43"/>
    <mergeCell ref="F38:I38"/>
    <mergeCell ref="P38:S38"/>
    <mergeCell ref="F39:I39"/>
    <mergeCell ref="P39:S39"/>
    <mergeCell ref="F40:I40"/>
    <mergeCell ref="P40:S40"/>
    <mergeCell ref="P8:S8"/>
    <mergeCell ref="P27:T27"/>
    <mergeCell ref="J27:O27"/>
    <mergeCell ref="P6:S6"/>
    <mergeCell ref="P7:S7"/>
    <mergeCell ref="J28:O28"/>
    <mergeCell ref="P28:T28"/>
    <mergeCell ref="E28:I28"/>
    <mergeCell ref="P12:S12"/>
    <mergeCell ref="P13:S13"/>
    <mergeCell ref="P24:S24"/>
    <mergeCell ref="P25:S25"/>
    <mergeCell ref="P26:S26"/>
    <mergeCell ref="F24:I24"/>
    <mergeCell ref="F25:I25"/>
    <mergeCell ref="F26:I26"/>
    <mergeCell ref="F16:I16"/>
    <mergeCell ref="F17:I17"/>
    <mergeCell ref="E27:I27"/>
    <mergeCell ref="F21:I21"/>
    <mergeCell ref="F11:I11"/>
    <mergeCell ref="P9:S9"/>
    <mergeCell ref="P10:S10"/>
    <mergeCell ref="P11:S11"/>
    <mergeCell ref="P21:S21"/>
    <mergeCell ref="P14:S14"/>
    <mergeCell ref="P22:S22"/>
    <mergeCell ref="P23:S23"/>
    <mergeCell ref="P15:S15"/>
    <mergeCell ref="P16:S16"/>
    <mergeCell ref="P17:S17"/>
    <mergeCell ref="P18:S18"/>
    <mergeCell ref="P19:S19"/>
    <mergeCell ref="P20:S20"/>
    <mergeCell ref="F22:I22"/>
    <mergeCell ref="F23:I23"/>
    <mergeCell ref="F12:I12"/>
    <mergeCell ref="F13:I13"/>
    <mergeCell ref="F14:I14"/>
    <mergeCell ref="F15:I15"/>
    <mergeCell ref="F3:I3"/>
    <mergeCell ref="E2:K2"/>
    <mergeCell ref="N2:T2"/>
    <mergeCell ref="F4:I4"/>
    <mergeCell ref="F5:I5"/>
    <mergeCell ref="P3:S3"/>
    <mergeCell ref="L2:L3"/>
    <mergeCell ref="M2:M3"/>
    <mergeCell ref="P4:S4"/>
    <mergeCell ref="P5:S5"/>
    <mergeCell ref="F6:I6"/>
    <mergeCell ref="F7:I7"/>
    <mergeCell ref="F8:I8"/>
    <mergeCell ref="F9:I9"/>
    <mergeCell ref="F10:I10"/>
    <mergeCell ref="F18:I18"/>
    <mergeCell ref="F19:I19"/>
    <mergeCell ref="F20:I20"/>
    <mergeCell ref="E30:K30"/>
    <mergeCell ref="L30:L31"/>
    <mergeCell ref="M30:M31"/>
    <mergeCell ref="N30:T30"/>
    <mergeCell ref="F31:I31"/>
    <mergeCell ref="P31:S31"/>
    <mergeCell ref="E310:K310"/>
    <mergeCell ref="L310:L311"/>
    <mergeCell ref="M310:M311"/>
    <mergeCell ref="N310:T310"/>
    <mergeCell ref="F311:I311"/>
    <mergeCell ref="P311:S311"/>
    <mergeCell ref="F35:I35"/>
    <mergeCell ref="P35:S35"/>
    <mergeCell ref="F36:I36"/>
    <mergeCell ref="P36:S36"/>
    <mergeCell ref="F37:I37"/>
    <mergeCell ref="P37:S37"/>
    <mergeCell ref="F32:I32"/>
    <mergeCell ref="P32:S32"/>
    <mergeCell ref="F33:I33"/>
    <mergeCell ref="P33:S33"/>
    <mergeCell ref="F34:I34"/>
    <mergeCell ref="P34:S34"/>
    <mergeCell ref="F312:I312"/>
    <mergeCell ref="P312:S312"/>
    <mergeCell ref="F313:I313"/>
    <mergeCell ref="P313:S313"/>
    <mergeCell ref="F314:I314"/>
    <mergeCell ref="P314:S314"/>
    <mergeCell ref="F315:I315"/>
    <mergeCell ref="P315:S315"/>
    <mergeCell ref="F316:I316"/>
    <mergeCell ref="P316:S316"/>
    <mergeCell ref="F317:I317"/>
    <mergeCell ref="P317:S317"/>
    <mergeCell ref="F318:I318"/>
    <mergeCell ref="P318:S318"/>
    <mergeCell ref="F319:I319"/>
    <mergeCell ref="P319:S319"/>
    <mergeCell ref="F320:I320"/>
    <mergeCell ref="P320:S320"/>
    <mergeCell ref="F321:I321"/>
    <mergeCell ref="P321:S321"/>
    <mergeCell ref="F322:I322"/>
    <mergeCell ref="P322:S322"/>
    <mergeCell ref="F323:I323"/>
    <mergeCell ref="P323:S323"/>
    <mergeCell ref="F324:I324"/>
    <mergeCell ref="P324:S324"/>
    <mergeCell ref="F325:I325"/>
    <mergeCell ref="P325:S325"/>
    <mergeCell ref="F326:I326"/>
    <mergeCell ref="P326:S326"/>
    <mergeCell ref="F327:I327"/>
    <mergeCell ref="P327:S327"/>
    <mergeCell ref="F328:I328"/>
    <mergeCell ref="P328:S328"/>
    <mergeCell ref="F329:I329"/>
    <mergeCell ref="P329:S329"/>
    <mergeCell ref="F330:I330"/>
    <mergeCell ref="P330:S330"/>
    <mergeCell ref="F331:I331"/>
    <mergeCell ref="P331:S331"/>
    <mergeCell ref="E336:I336"/>
    <mergeCell ref="J336:O336"/>
    <mergeCell ref="P336:T336"/>
    <mergeCell ref="E338:K338"/>
    <mergeCell ref="N338:T338"/>
    <mergeCell ref="F339:I339"/>
    <mergeCell ref="P339:S339"/>
    <mergeCell ref="F332:I332"/>
    <mergeCell ref="P332:S332"/>
    <mergeCell ref="F333:I333"/>
    <mergeCell ref="P333:S333"/>
    <mergeCell ref="F334:I334"/>
    <mergeCell ref="P334:S334"/>
    <mergeCell ref="E335:I335"/>
    <mergeCell ref="J335:O335"/>
    <mergeCell ref="P335:T335"/>
    <mergeCell ref="F340:I340"/>
    <mergeCell ref="P340:S340"/>
    <mergeCell ref="F341:I341"/>
    <mergeCell ref="P341:S341"/>
    <mergeCell ref="F342:I342"/>
    <mergeCell ref="P342:S342"/>
    <mergeCell ref="F343:I343"/>
    <mergeCell ref="P343:S343"/>
    <mergeCell ref="F344:I344"/>
    <mergeCell ref="P344:S344"/>
    <mergeCell ref="F345:I345"/>
    <mergeCell ref="P345:S345"/>
    <mergeCell ref="F346:I346"/>
    <mergeCell ref="P346:S346"/>
    <mergeCell ref="F347:I347"/>
    <mergeCell ref="P347:S347"/>
    <mergeCell ref="F348:I348"/>
    <mergeCell ref="P348:S348"/>
    <mergeCell ref="F349:I349"/>
    <mergeCell ref="P349:S349"/>
    <mergeCell ref="F350:I350"/>
    <mergeCell ref="P350:S350"/>
    <mergeCell ref="F351:I351"/>
    <mergeCell ref="P351:S351"/>
    <mergeCell ref="F352:I352"/>
    <mergeCell ref="P352:S352"/>
    <mergeCell ref="F353:I353"/>
    <mergeCell ref="P353:S353"/>
    <mergeCell ref="F354:I354"/>
    <mergeCell ref="P354:S354"/>
    <mergeCell ref="F355:I355"/>
    <mergeCell ref="P355:S355"/>
    <mergeCell ref="F356:I356"/>
    <mergeCell ref="P356:S356"/>
    <mergeCell ref="F357:I357"/>
    <mergeCell ref="P357:S357"/>
    <mergeCell ref="F358:I358"/>
    <mergeCell ref="P358:S358"/>
    <mergeCell ref="F359:I359"/>
    <mergeCell ref="P359:S359"/>
    <mergeCell ref="E364:I364"/>
    <mergeCell ref="J364:O364"/>
    <mergeCell ref="P364:T364"/>
    <mergeCell ref="F360:I360"/>
    <mergeCell ref="P360:S360"/>
    <mergeCell ref="F361:I361"/>
    <mergeCell ref="P361:S361"/>
    <mergeCell ref="F362:I362"/>
    <mergeCell ref="P362:S362"/>
    <mergeCell ref="E363:I363"/>
    <mergeCell ref="J363:O363"/>
    <mergeCell ref="P363:T363"/>
    <mergeCell ref="E366:K366"/>
    <mergeCell ref="N366:T366"/>
    <mergeCell ref="F367:I367"/>
    <mergeCell ref="P367:S367"/>
    <mergeCell ref="F368:I368"/>
    <mergeCell ref="P368:S368"/>
    <mergeCell ref="F369:I369"/>
    <mergeCell ref="P369:S369"/>
    <mergeCell ref="F370:I370"/>
    <mergeCell ref="P370:S370"/>
    <mergeCell ref="F371:I371"/>
    <mergeCell ref="P371:S371"/>
    <mergeCell ref="F372:I372"/>
    <mergeCell ref="P372:S372"/>
    <mergeCell ref="F373:I373"/>
    <mergeCell ref="P373:S373"/>
    <mergeCell ref="F374:I374"/>
    <mergeCell ref="P374:S374"/>
    <mergeCell ref="F375:I375"/>
    <mergeCell ref="P375:S375"/>
    <mergeCell ref="F376:I376"/>
    <mergeCell ref="P376:S376"/>
    <mergeCell ref="F377:I377"/>
    <mergeCell ref="P377:S377"/>
    <mergeCell ref="F378:I378"/>
    <mergeCell ref="P378:S378"/>
    <mergeCell ref="F379:I379"/>
    <mergeCell ref="P379:S379"/>
    <mergeCell ref="F380:I380"/>
    <mergeCell ref="P380:S380"/>
    <mergeCell ref="F381:I381"/>
    <mergeCell ref="P381:S381"/>
    <mergeCell ref="F382:I382"/>
    <mergeCell ref="P382:S382"/>
    <mergeCell ref="F383:I383"/>
    <mergeCell ref="P383:S383"/>
    <mergeCell ref="F384:I384"/>
    <mergeCell ref="P384:S384"/>
    <mergeCell ref="F385:I385"/>
    <mergeCell ref="P385:S385"/>
    <mergeCell ref="F386:I386"/>
    <mergeCell ref="P386:S386"/>
    <mergeCell ref="F387:I387"/>
    <mergeCell ref="P387:S387"/>
    <mergeCell ref="F388:I388"/>
    <mergeCell ref="P388:S388"/>
    <mergeCell ref="F389:I389"/>
    <mergeCell ref="P389:S389"/>
    <mergeCell ref="F390:I390"/>
    <mergeCell ref="P390:S390"/>
    <mergeCell ref="E391:I391"/>
    <mergeCell ref="J391:O391"/>
    <mergeCell ref="P391:T391"/>
    <mergeCell ref="E392:I392"/>
    <mergeCell ref="J392:O392"/>
    <mergeCell ref="P392:T392"/>
    <mergeCell ref="E394:K394"/>
    <mergeCell ref="N394:T394"/>
    <mergeCell ref="F395:I395"/>
    <mergeCell ref="P395:S395"/>
    <mergeCell ref="F396:I396"/>
    <mergeCell ref="P396:S396"/>
    <mergeCell ref="F397:I397"/>
    <mergeCell ref="P397:S397"/>
    <mergeCell ref="F398:I398"/>
    <mergeCell ref="P398:S398"/>
    <mergeCell ref="F399:I399"/>
    <mergeCell ref="P399:S399"/>
    <mergeCell ref="F400:I400"/>
    <mergeCell ref="P400:S400"/>
    <mergeCell ref="F401:I401"/>
    <mergeCell ref="P401:S401"/>
    <mergeCell ref="F402:I402"/>
    <mergeCell ref="P402:S402"/>
    <mergeCell ref="F403:I403"/>
    <mergeCell ref="P403:S403"/>
    <mergeCell ref="F404:I404"/>
    <mergeCell ref="P404:S404"/>
    <mergeCell ref="F405:I405"/>
    <mergeCell ref="P405:S405"/>
    <mergeCell ref="F406:I406"/>
    <mergeCell ref="P406:S406"/>
    <mergeCell ref="F407:I407"/>
    <mergeCell ref="P407:S407"/>
    <mergeCell ref="F408:I408"/>
    <mergeCell ref="P408:S408"/>
    <mergeCell ref="F409:I409"/>
    <mergeCell ref="P409:S409"/>
    <mergeCell ref="F410:I410"/>
    <mergeCell ref="P410:S410"/>
    <mergeCell ref="F411:I411"/>
    <mergeCell ref="P411:S411"/>
    <mergeCell ref="F412:I412"/>
    <mergeCell ref="P412:S412"/>
    <mergeCell ref="F413:I413"/>
    <mergeCell ref="P413:S413"/>
    <mergeCell ref="F414:I414"/>
    <mergeCell ref="P414:S414"/>
    <mergeCell ref="F415:I415"/>
    <mergeCell ref="P415:S415"/>
    <mergeCell ref="F416:I416"/>
    <mergeCell ref="P416:S416"/>
    <mergeCell ref="F417:I417"/>
    <mergeCell ref="P417:S417"/>
    <mergeCell ref="F418:I418"/>
    <mergeCell ref="P418:S418"/>
    <mergeCell ref="E419:I419"/>
    <mergeCell ref="J419:O419"/>
    <mergeCell ref="P419:T419"/>
    <mergeCell ref="E420:I420"/>
    <mergeCell ref="J420:O420"/>
    <mergeCell ref="P420:T420"/>
    <mergeCell ref="E422:K422"/>
    <mergeCell ref="N422:T422"/>
    <mergeCell ref="F423:I423"/>
    <mergeCell ref="P423:S423"/>
    <mergeCell ref="F424:I424"/>
    <mergeCell ref="P424:S424"/>
    <mergeCell ref="F425:I425"/>
    <mergeCell ref="P425:S425"/>
    <mergeCell ref="F426:I426"/>
    <mergeCell ref="P426:S426"/>
    <mergeCell ref="F427:I427"/>
    <mergeCell ref="P427:S427"/>
    <mergeCell ref="F428:I428"/>
    <mergeCell ref="P428:S428"/>
    <mergeCell ref="F429:I429"/>
    <mergeCell ref="P429:S429"/>
    <mergeCell ref="F430:I430"/>
    <mergeCell ref="P430:S430"/>
    <mergeCell ref="F431:I431"/>
    <mergeCell ref="P431:S431"/>
    <mergeCell ref="F432:I432"/>
    <mergeCell ref="P432:S432"/>
    <mergeCell ref="F433:I433"/>
    <mergeCell ref="P433:S433"/>
    <mergeCell ref="F434:I434"/>
    <mergeCell ref="P434:S434"/>
    <mergeCell ref="F435:I435"/>
    <mergeCell ref="P435:S435"/>
    <mergeCell ref="F436:I436"/>
    <mergeCell ref="P436:S436"/>
    <mergeCell ref="F437:I437"/>
    <mergeCell ref="P437:S437"/>
    <mergeCell ref="F438:I438"/>
    <mergeCell ref="P438:S438"/>
    <mergeCell ref="F439:I439"/>
    <mergeCell ref="P439:S439"/>
    <mergeCell ref="F440:I440"/>
    <mergeCell ref="P440:S440"/>
    <mergeCell ref="F441:I441"/>
    <mergeCell ref="P441:S441"/>
    <mergeCell ref="F442:I442"/>
    <mergeCell ref="P442:S442"/>
    <mergeCell ref="F443:I443"/>
    <mergeCell ref="P443:S443"/>
    <mergeCell ref="F444:I444"/>
    <mergeCell ref="P444:S444"/>
    <mergeCell ref="F445:I445"/>
    <mergeCell ref="P445:S445"/>
    <mergeCell ref="F446:I446"/>
    <mergeCell ref="P446:S446"/>
    <mergeCell ref="E447:I447"/>
    <mergeCell ref="J447:O447"/>
    <mergeCell ref="P447:T447"/>
    <mergeCell ref="E448:I448"/>
    <mergeCell ref="J448:O448"/>
    <mergeCell ref="P448:T448"/>
  </mergeCells>
  <conditionalFormatting sqref="F4:I26">
    <cfRule type="cellIs" dxfId="103" priority="232" operator="equal">
      <formula>0</formula>
    </cfRule>
  </conditionalFormatting>
  <conditionalFormatting sqref="P4:S26">
    <cfRule type="cellIs" dxfId="102" priority="102" operator="equal">
      <formula>0</formula>
    </cfRule>
  </conditionalFormatting>
  <conditionalFormatting sqref="P27:T27">
    <cfRule type="cellIs" dxfId="101" priority="98" operator="equal">
      <formula>0</formula>
    </cfRule>
    <cfRule type="containsErrors" dxfId="100" priority="100">
      <formula>ISERROR(P27)</formula>
    </cfRule>
  </conditionalFormatting>
  <conditionalFormatting sqref="E27:I27">
    <cfRule type="cellIs" dxfId="99" priority="99" operator="equal">
      <formula>0</formula>
    </cfRule>
    <cfRule type="containsErrors" dxfId="98" priority="101">
      <formula>ISERROR(E27)</formula>
    </cfRule>
  </conditionalFormatting>
  <conditionalFormatting sqref="F32:I54">
    <cfRule type="cellIs" dxfId="97" priority="97" operator="equal">
      <formula>0</formula>
    </cfRule>
  </conditionalFormatting>
  <conditionalFormatting sqref="E55:I55">
    <cfRule type="cellIs" dxfId="96" priority="95" operator="equal">
      <formula>0</formula>
    </cfRule>
    <cfRule type="containsErrors" dxfId="95" priority="96">
      <formula>ISERROR(E55)</formula>
    </cfRule>
  </conditionalFormatting>
  <conditionalFormatting sqref="F60:I82">
    <cfRule type="cellIs" dxfId="94" priority="94" operator="equal">
      <formula>0</formula>
    </cfRule>
  </conditionalFormatting>
  <conditionalFormatting sqref="E83:I83">
    <cfRule type="cellIs" dxfId="93" priority="92" operator="equal">
      <formula>0</formula>
    </cfRule>
    <cfRule type="containsErrors" dxfId="92" priority="93">
      <formula>ISERROR(E83)</formula>
    </cfRule>
  </conditionalFormatting>
  <conditionalFormatting sqref="F88:I110">
    <cfRule type="cellIs" dxfId="91" priority="91" operator="equal">
      <formula>0</formula>
    </cfRule>
  </conditionalFormatting>
  <conditionalFormatting sqref="F116:I138">
    <cfRule type="cellIs" dxfId="90" priority="90" operator="equal">
      <formula>0</formula>
    </cfRule>
  </conditionalFormatting>
  <conditionalFormatting sqref="F144:I166">
    <cfRule type="cellIs" dxfId="89" priority="89" operator="equal">
      <formula>0</formula>
    </cfRule>
  </conditionalFormatting>
  <conditionalFormatting sqref="F172:I194">
    <cfRule type="cellIs" dxfId="88" priority="88" operator="equal">
      <formula>0</formula>
    </cfRule>
  </conditionalFormatting>
  <conditionalFormatting sqref="E111:I111">
    <cfRule type="cellIs" dxfId="87" priority="86" operator="equal">
      <formula>0</formula>
    </cfRule>
    <cfRule type="containsErrors" dxfId="86" priority="87">
      <formula>ISERROR(E111)</formula>
    </cfRule>
  </conditionalFormatting>
  <conditionalFormatting sqref="E139:I139">
    <cfRule type="cellIs" dxfId="85" priority="84" operator="equal">
      <formula>0</formula>
    </cfRule>
    <cfRule type="containsErrors" dxfId="84" priority="85">
      <formula>ISERROR(E139)</formula>
    </cfRule>
  </conditionalFormatting>
  <conditionalFormatting sqref="E167:I167">
    <cfRule type="cellIs" dxfId="83" priority="82" operator="equal">
      <formula>0</formula>
    </cfRule>
    <cfRule type="containsErrors" dxfId="82" priority="83">
      <formula>ISERROR(E167)</formula>
    </cfRule>
  </conditionalFormatting>
  <conditionalFormatting sqref="E195:I195">
    <cfRule type="cellIs" dxfId="81" priority="80" operator="equal">
      <formula>0</formula>
    </cfRule>
    <cfRule type="containsErrors" dxfId="80" priority="81">
      <formula>ISERROR(E195)</formula>
    </cfRule>
  </conditionalFormatting>
  <conditionalFormatting sqref="F200:I222">
    <cfRule type="cellIs" dxfId="79" priority="79" operator="equal">
      <formula>0</formula>
    </cfRule>
  </conditionalFormatting>
  <conditionalFormatting sqref="E223:I223">
    <cfRule type="cellIs" dxfId="78" priority="77" operator="equal">
      <formula>0</formula>
    </cfRule>
    <cfRule type="containsErrors" dxfId="77" priority="78">
      <formula>ISERROR(E223)</formula>
    </cfRule>
  </conditionalFormatting>
  <conditionalFormatting sqref="F228:I250">
    <cfRule type="cellIs" dxfId="76" priority="76" operator="equal">
      <formula>0</formula>
    </cfRule>
  </conditionalFormatting>
  <conditionalFormatting sqref="E251:I251">
    <cfRule type="cellIs" dxfId="75" priority="74" operator="equal">
      <formula>0</formula>
    </cfRule>
    <cfRule type="containsErrors" dxfId="74" priority="75">
      <formula>ISERROR(E251)</formula>
    </cfRule>
  </conditionalFormatting>
  <conditionalFormatting sqref="F256:I278">
    <cfRule type="cellIs" dxfId="73" priority="73" operator="equal">
      <formula>0</formula>
    </cfRule>
  </conditionalFormatting>
  <conditionalFormatting sqref="E279:I279">
    <cfRule type="cellIs" dxfId="72" priority="71" operator="equal">
      <formula>0</formula>
    </cfRule>
    <cfRule type="containsErrors" dxfId="71" priority="72">
      <formula>ISERROR(E279)</formula>
    </cfRule>
  </conditionalFormatting>
  <conditionalFormatting sqref="F284:I306">
    <cfRule type="cellIs" dxfId="70" priority="70" operator="equal">
      <formula>0</formula>
    </cfRule>
  </conditionalFormatting>
  <conditionalFormatting sqref="E307:I307">
    <cfRule type="cellIs" dxfId="69" priority="68" operator="equal">
      <formula>0</formula>
    </cfRule>
    <cfRule type="containsErrors" dxfId="68" priority="69">
      <formula>ISERROR(E307)</formula>
    </cfRule>
  </conditionalFormatting>
  <conditionalFormatting sqref="F312:I334">
    <cfRule type="cellIs" dxfId="67" priority="67" operator="equal">
      <formula>0</formula>
    </cfRule>
  </conditionalFormatting>
  <conditionalFormatting sqref="E335:I335">
    <cfRule type="cellIs" dxfId="66" priority="65" operator="equal">
      <formula>0</formula>
    </cfRule>
    <cfRule type="containsErrors" dxfId="65" priority="66">
      <formula>ISERROR(E335)</formula>
    </cfRule>
  </conditionalFormatting>
  <conditionalFormatting sqref="F340:I362">
    <cfRule type="containsErrors" dxfId="64" priority="233">
      <formula>ISERROR(F340)</formula>
    </cfRule>
  </conditionalFormatting>
  <conditionalFormatting sqref="E363:I363">
    <cfRule type="cellIs" dxfId="63" priority="62" operator="equal">
      <formula>0</formula>
    </cfRule>
    <cfRule type="containsErrors" dxfId="62" priority="63">
      <formula>ISERROR(E363)</formula>
    </cfRule>
  </conditionalFormatting>
  <conditionalFormatting sqref="E391:I391">
    <cfRule type="cellIs" dxfId="61" priority="59" operator="equal">
      <formula>0</formula>
    </cfRule>
    <cfRule type="containsErrors" dxfId="60" priority="60">
      <formula>ISERROR(E391)</formula>
    </cfRule>
  </conditionalFormatting>
  <conditionalFormatting sqref="E419:I419">
    <cfRule type="cellIs" dxfId="59" priority="56" operator="equal">
      <formula>0</formula>
    </cfRule>
    <cfRule type="containsErrors" dxfId="58" priority="57">
      <formula>ISERROR(E419)</formula>
    </cfRule>
  </conditionalFormatting>
  <conditionalFormatting sqref="E447:I447">
    <cfRule type="cellIs" dxfId="57" priority="53" operator="equal">
      <formula>0</formula>
    </cfRule>
    <cfRule type="containsErrors" dxfId="56" priority="54">
      <formula>ISERROR(E447)</formula>
    </cfRule>
  </conditionalFormatting>
  <conditionalFormatting sqref="P32:S54">
    <cfRule type="cellIs" dxfId="55" priority="52" operator="equal">
      <formula>0</formula>
    </cfRule>
  </conditionalFormatting>
  <conditionalFormatting sqref="P55:T55">
    <cfRule type="cellIs" dxfId="54" priority="50" operator="equal">
      <formula>0</formula>
    </cfRule>
    <cfRule type="containsErrors" dxfId="53" priority="51">
      <formula>ISERROR(P55)</formula>
    </cfRule>
  </conditionalFormatting>
  <conditionalFormatting sqref="P60:S82">
    <cfRule type="cellIs" dxfId="52" priority="49" operator="equal">
      <formula>0</formula>
    </cfRule>
  </conditionalFormatting>
  <conditionalFormatting sqref="P83:T83">
    <cfRule type="cellIs" dxfId="51" priority="47" operator="equal">
      <formula>0</formula>
    </cfRule>
    <cfRule type="containsErrors" dxfId="50" priority="48">
      <formula>ISERROR(P83)</formula>
    </cfRule>
  </conditionalFormatting>
  <conditionalFormatting sqref="P88:S110">
    <cfRule type="cellIs" dxfId="49" priority="46" operator="equal">
      <formula>0</formula>
    </cfRule>
  </conditionalFormatting>
  <conditionalFormatting sqref="P111:T111">
    <cfRule type="cellIs" dxfId="48" priority="44" operator="equal">
      <formula>0</formula>
    </cfRule>
    <cfRule type="containsErrors" dxfId="47" priority="45">
      <formula>ISERROR(P111)</formula>
    </cfRule>
  </conditionalFormatting>
  <conditionalFormatting sqref="P116:S138">
    <cfRule type="cellIs" dxfId="46" priority="43" operator="equal">
      <formula>0</formula>
    </cfRule>
  </conditionalFormatting>
  <conditionalFormatting sqref="P139:T139">
    <cfRule type="cellIs" dxfId="45" priority="41" operator="equal">
      <formula>0</formula>
    </cfRule>
    <cfRule type="containsErrors" dxfId="44" priority="42">
      <formula>ISERROR(P139)</formula>
    </cfRule>
  </conditionalFormatting>
  <conditionalFormatting sqref="P144:S166">
    <cfRule type="cellIs" dxfId="43" priority="40" operator="equal">
      <formula>0</formula>
    </cfRule>
  </conditionalFormatting>
  <conditionalFormatting sqref="P167:T167">
    <cfRule type="cellIs" dxfId="42" priority="38" operator="equal">
      <formula>0</formula>
    </cfRule>
    <cfRule type="containsErrors" dxfId="41" priority="39">
      <formula>ISERROR(P167)</formula>
    </cfRule>
  </conditionalFormatting>
  <conditionalFormatting sqref="P172:S194">
    <cfRule type="cellIs" dxfId="40" priority="37" operator="equal">
      <formula>0</formula>
    </cfRule>
  </conditionalFormatting>
  <conditionalFormatting sqref="P195:T195">
    <cfRule type="cellIs" dxfId="39" priority="35" operator="equal">
      <formula>0</formula>
    </cfRule>
    <cfRule type="containsErrors" dxfId="38" priority="36">
      <formula>ISERROR(P195)</formula>
    </cfRule>
  </conditionalFormatting>
  <conditionalFormatting sqref="P200:S222">
    <cfRule type="cellIs" dxfId="37" priority="34" operator="equal">
      <formula>0</formula>
    </cfRule>
  </conditionalFormatting>
  <conditionalFormatting sqref="P223:T223">
    <cfRule type="cellIs" dxfId="36" priority="32" operator="equal">
      <formula>0</formula>
    </cfRule>
    <cfRule type="containsErrors" dxfId="35" priority="33">
      <formula>ISERROR(P223)</formula>
    </cfRule>
  </conditionalFormatting>
  <conditionalFormatting sqref="P228:S250">
    <cfRule type="cellIs" dxfId="34" priority="31" operator="equal">
      <formula>0</formula>
    </cfRule>
  </conditionalFormatting>
  <conditionalFormatting sqref="P251:T251">
    <cfRule type="cellIs" dxfId="33" priority="29" operator="equal">
      <formula>0</formula>
    </cfRule>
    <cfRule type="containsErrors" dxfId="32" priority="30">
      <formula>ISERROR(P251)</formula>
    </cfRule>
  </conditionalFormatting>
  <conditionalFormatting sqref="P256:S278">
    <cfRule type="cellIs" dxfId="31" priority="28" operator="equal">
      <formula>0</formula>
    </cfRule>
  </conditionalFormatting>
  <conditionalFormatting sqref="P279:T279">
    <cfRule type="cellIs" dxfId="30" priority="26" operator="equal">
      <formula>0</formula>
    </cfRule>
    <cfRule type="containsErrors" dxfId="29" priority="27">
      <formula>ISERROR(P279)</formula>
    </cfRule>
  </conditionalFormatting>
  <conditionalFormatting sqref="P284:S306">
    <cfRule type="cellIs" dxfId="28" priority="25" operator="equal">
      <formula>0</formula>
    </cfRule>
  </conditionalFormatting>
  <conditionalFormatting sqref="P307:T307">
    <cfRule type="cellIs" dxfId="27" priority="23" operator="equal">
      <formula>0</formula>
    </cfRule>
    <cfRule type="containsErrors" dxfId="26" priority="24">
      <formula>ISERROR(P307)</formula>
    </cfRule>
  </conditionalFormatting>
  <conditionalFormatting sqref="P312:S334">
    <cfRule type="cellIs" dxfId="25" priority="22" operator="equal">
      <formula>0</formula>
    </cfRule>
  </conditionalFormatting>
  <conditionalFormatting sqref="P335:T335">
    <cfRule type="cellIs" dxfId="24" priority="20" operator="equal">
      <formula>0</formula>
    </cfRule>
    <cfRule type="containsErrors" dxfId="23" priority="21">
      <formula>ISERROR(P335)</formula>
    </cfRule>
  </conditionalFormatting>
  <conditionalFormatting sqref="P363:T363">
    <cfRule type="cellIs" dxfId="22" priority="17" operator="equal">
      <formula>0</formula>
    </cfRule>
    <cfRule type="containsErrors" dxfId="21" priority="18">
      <formula>ISERROR(P363)</formula>
    </cfRule>
  </conditionalFormatting>
  <conditionalFormatting sqref="P391:T391">
    <cfRule type="cellIs" dxfId="20" priority="14" operator="equal">
      <formula>0</formula>
    </cfRule>
    <cfRule type="containsErrors" dxfId="19" priority="15">
      <formula>ISERROR(P391)</formula>
    </cfRule>
  </conditionalFormatting>
  <conditionalFormatting sqref="P419:T419">
    <cfRule type="cellIs" dxfId="18" priority="11" operator="equal">
      <formula>0</formula>
    </cfRule>
    <cfRule type="containsErrors" dxfId="17" priority="12">
      <formula>ISERROR(P419)</formula>
    </cfRule>
  </conditionalFormatting>
  <conditionalFormatting sqref="P447:T447">
    <cfRule type="cellIs" dxfId="16" priority="8" operator="equal">
      <formula>0</formula>
    </cfRule>
    <cfRule type="containsErrors" dxfId="15" priority="9">
      <formula>ISERROR(P447)</formula>
    </cfRule>
  </conditionalFormatting>
  <conditionalFormatting sqref="P340:S362">
    <cfRule type="containsErrors" dxfId="14" priority="7">
      <formula>ISERROR(P340)</formula>
    </cfRule>
  </conditionalFormatting>
  <conditionalFormatting sqref="F368:I390">
    <cfRule type="containsErrors" dxfId="13" priority="6">
      <formula>ISERROR(F368)</formula>
    </cfRule>
  </conditionalFormatting>
  <conditionalFormatting sqref="P368:S390">
    <cfRule type="containsErrors" dxfId="12" priority="5">
      <formula>ISERROR(P368)</formula>
    </cfRule>
  </conditionalFormatting>
  <conditionalFormatting sqref="F396:I418">
    <cfRule type="containsErrors" dxfId="11" priority="4">
      <formula>ISERROR(F396)</formula>
    </cfRule>
  </conditionalFormatting>
  <conditionalFormatting sqref="P396:S418">
    <cfRule type="containsErrors" dxfId="10" priority="3">
      <formula>ISERROR(P396)</formula>
    </cfRule>
  </conditionalFormatting>
  <conditionalFormatting sqref="F424:I446">
    <cfRule type="containsErrors" dxfId="9" priority="2">
      <formula>ISERROR(F424)</formula>
    </cfRule>
  </conditionalFormatting>
  <conditionalFormatting sqref="P424:S446">
    <cfRule type="containsErrors" dxfId="8" priority="1">
      <formula>ISERROR(P424)</formula>
    </cfRule>
  </conditionalFormatting>
  <dataValidations count="4">
    <dataValidation type="whole" allowBlank="1" showInputMessage="1" showErrorMessage="1" error="You can only introudce numbres between 0 and 120 (no more minutes)" sqref="E4:E26 T4:T26 E88:E110 T88:T110 T396:T418 E424:E446 E368:E390 T368:T390 E340:E362 T340:T362 E312:E334 T312:T334 E32:E54 T32:T54 E116:E138 T116:T138 E228:E250 T228:T250 E60:E82 T60:T82 E144:E166 T144:T166 E256:E278 T256:T278 E172:E194 T172:T194 E200:E222 T200:T222 E284:E306 T284:T306 E396:E418 T424:T446">
      <formula1>0</formula1>
      <formula2>120</formula2>
    </dataValidation>
    <dataValidation type="whole" allowBlank="1" showInputMessage="1" showErrorMessage="1" sqref="J4:J26 O4:O26 J116:J138 O116:O138 J32:J54 O32:O54 J396:J418 O396:O418 J368:J390 O368:O390 J340:J362 O340:O362 J60:J82 O60:O82 J144:J166 O144:O166 J256:J278 O256:O278 J88:J110 O88:O110 J172:J194 O172:O194 J284:J306 O284:O306 J200:J222 O200:O222 J228:J250 O228:O250 J312:J334 O312:O334 J424:J446 O424:O446">
      <formula1>0</formula1>
      <formula2>2</formula2>
    </dataValidation>
    <dataValidation type="whole" allowBlank="1" showInputMessage="1" showErrorMessage="1" sqref="K4:K26 N4:N26 K116:K138 N116:N138 K32:K54 K396:K418 N396:N418 K368:K390 N368:N390 K340:K362 N340:N362 K60:K82 N60:N82 K144:K166 N144:N166 K256:K278 N256:N278 K88:K110 N88:N110 K172:K194 N172:N194 K284:K306 N284:N306 K200:K222 N200:N222 K228:K250 N228:N250 K312:K334 N312:N334 K424:K446 N424:N446 M40:M52 N32:N39 N53:N54">
      <formula1>0</formula1>
      <formula2>1</formula2>
    </dataValidation>
    <dataValidation type="list" allowBlank="1" showInputMessage="1" showErrorMessage="1" sqref="J28:O28 J140:O140 J56:O56 J420:O420 J392:O392 J364:O364 J84:O84 J168:O168 J280:O280 J112:O112 J196:O196 J308:O308 J224:O224 J252:O252 J336:O336 J448:O448">
      <formula1>arbitros</formula1>
    </dataValidation>
  </dataValidations>
  <hyperlinks>
    <hyperlink ref="A4" r:id="rId1"/>
    <hyperlink ref="A5" location="Portada!A1" display="Portada!A1"/>
    <hyperlink ref="A6" location="Plantillas!A1" display="Plantillas!A1"/>
    <hyperlink ref="A7" location="Fichas!A1" display="Fichas!A1"/>
    <hyperlink ref="A8" location="Calendario!A1" display="Calendario!A1"/>
    <hyperlink ref="A9" location="Estadio!A1" display="Estadio!A1"/>
    <hyperlink ref="A10" location="'Grupo A'!A1" display="'Grupo A'!A1"/>
    <hyperlink ref="A11" location="'Grupo B'!A1" display="'Grupo B'!A1"/>
    <hyperlink ref="A12" location="'Fase Final'!A1" display="'Fase Final'!A1"/>
    <hyperlink ref="A13" location="Estadisticas!A1" display="Estadisticas!A1"/>
    <hyperlink ref="A15" location="Version!A1" display="Version!A1"/>
    <hyperlink ref="A14" location="Palmares!A1" display="Palmares!A1"/>
  </hyperlinks>
  <pageMargins left="0.7" right="0.7" top="0.75" bottom="0.75" header="0.3" footer="0.3"/>
  <pageSetup paperSize="9" orientation="portrait" horizontalDpi="1200" verticalDpi="120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L52"/>
  <sheetViews>
    <sheetView showGridLines="0" showRowColHeaders="0" workbookViewId="0">
      <selection activeCell="A5" sqref="A5"/>
    </sheetView>
  </sheetViews>
  <sheetFormatPr baseColWidth="10" defaultColWidth="0" defaultRowHeight="18.75" customHeight="1" zeroHeight="1" x14ac:dyDescent="0.3"/>
  <cols>
    <col min="1" max="1" width="27.140625" style="29" customWidth="1"/>
    <col min="2" max="2" width="11.42578125" style="27" customWidth="1"/>
    <col min="3" max="3" width="6.140625" style="27" customWidth="1"/>
    <col min="4" max="4" width="24.5703125" style="27" customWidth="1"/>
    <col min="5" max="5" width="6.140625" style="27" customWidth="1"/>
    <col min="6" max="6" width="11.42578125" style="27" customWidth="1"/>
    <col min="7" max="7" width="6.140625" style="27" customWidth="1"/>
    <col min="8" max="8" width="24.5703125" style="27" customWidth="1"/>
    <col min="9" max="9" width="6.140625" style="27" customWidth="1"/>
    <col min="10" max="10" width="11.42578125" style="27" customWidth="1"/>
    <col min="11" max="12" width="0" style="27" hidden="1" customWidth="1"/>
    <col min="13" max="16384" width="11.42578125" style="27" hidden="1"/>
  </cols>
  <sheetData>
    <row r="1" spans="1:9" ht="18.75" customHeight="1" thickBot="1" x14ac:dyDescent="0.35">
      <c r="A1" s="26" t="str">
        <f ca="1">Traducciones!C58</f>
        <v>Copa Confederaciones</v>
      </c>
      <c r="C1" s="394" t="str">
        <f ca="1">Traducciones!C51</f>
        <v>Jugadores</v>
      </c>
      <c r="D1" s="395"/>
      <c r="E1" s="395"/>
      <c r="F1" s="395"/>
      <c r="G1" s="395"/>
      <c r="H1" s="395"/>
      <c r="I1" s="396"/>
    </row>
    <row r="2" spans="1:9" ht="18.75" customHeight="1" thickBot="1" x14ac:dyDescent="0.35">
      <c r="A2" s="26">
        <v>2013</v>
      </c>
      <c r="D2" s="28">
        <v>6</v>
      </c>
      <c r="E2" s="28">
        <v>8</v>
      </c>
      <c r="F2" s="28"/>
      <c r="G2" s="28"/>
      <c r="H2" s="28">
        <v>5</v>
      </c>
      <c r="I2" s="28">
        <v>8</v>
      </c>
    </row>
    <row r="3" spans="1:9" ht="18.75" customHeight="1" thickBot="1" x14ac:dyDescent="0.35">
      <c r="A3" s="29" t="s">
        <v>403</v>
      </c>
      <c r="C3" s="397" t="str">
        <f ca="1">Traducciones!C55</f>
        <v>Más minutos jugados</v>
      </c>
      <c r="D3" s="365"/>
      <c r="E3" s="366"/>
      <c r="G3" s="397" t="str">
        <f ca="1">Traducciones!C53</f>
        <v>Más amarillas</v>
      </c>
      <c r="H3" s="365"/>
      <c r="I3" s="366"/>
    </row>
    <row r="4" spans="1:9" ht="18.75" customHeight="1" x14ac:dyDescent="0.3">
      <c r="A4" s="29" t="s">
        <v>394</v>
      </c>
      <c r="C4" s="206">
        <v>1</v>
      </c>
      <c r="D4" s="31" t="str">
        <f ca="1">VLOOKUP(C4,Conf_Fichas!$A$4:$S$187,Estadisticas!D$2,FALSE)</f>
        <v>Jefferson</v>
      </c>
      <c r="E4" s="32">
        <f ca="1">VLOOKUP(C4,Conf_Fichas!$A$4:$S$187,Estadisticas!E$2,FALSE)</f>
        <v>0</v>
      </c>
      <c r="G4" s="206">
        <v>1</v>
      </c>
      <c r="H4" s="31" t="str">
        <f ca="1">VLOOKUP(G4,Conf_Fichas!$B$4:$S$187,Estadisticas!H$2,FALSE)</f>
        <v>David Luiz</v>
      </c>
      <c r="I4" s="32">
        <f ca="1">VLOOKUP(G4,Conf_Fichas!$B$4:$S$187,Estadisticas!I$2,FALSE)</f>
        <v>2</v>
      </c>
    </row>
    <row r="5" spans="1:9" ht="18.75" customHeight="1" x14ac:dyDescent="0.3">
      <c r="A5" s="26" t="str">
        <f ca="1">Traducciones!C62</f>
        <v>Portada</v>
      </c>
      <c r="C5" s="207">
        <v>2</v>
      </c>
      <c r="D5" s="31" t="str">
        <f ca="1">VLOOKUP(C5,Conf_Fichas!$A$4:$S$187,Estadisticas!D$2,FALSE)</f>
        <v>Daniel Alves</v>
      </c>
      <c r="E5" s="32">
        <f ca="1">VLOOKUP(C5,Conf_Fichas!$A$4:$S$187,Estadisticas!E$2,FALSE)</f>
        <v>0</v>
      </c>
      <c r="G5" s="207">
        <v>2</v>
      </c>
      <c r="H5" s="31" t="str">
        <f ca="1">VLOOKUP(G5,Conf_Fichas!$B$4:$S$187,Estadisticas!H$2,FALSE)</f>
        <v>Luiz Gustavo</v>
      </c>
      <c r="I5" s="32">
        <f ca="1">VLOOKUP(G5,Conf_Fichas!$B$4:$S$187,Estadisticas!I$2,FALSE)</f>
        <v>2</v>
      </c>
    </row>
    <row r="6" spans="1:9" ht="18.75" customHeight="1" x14ac:dyDescent="0.3">
      <c r="A6" s="29" t="str">
        <f ca="1">Traducciones!C63</f>
        <v>Plantillas</v>
      </c>
      <c r="C6" s="206">
        <v>3</v>
      </c>
      <c r="D6" s="31" t="str">
        <f ca="1">VLOOKUP(C6,Conf_Fichas!$A$4:$S$187,Estadisticas!D$2,FALSE)</f>
        <v>Thiago Silva</v>
      </c>
      <c r="E6" s="32">
        <f ca="1">VLOOKUP(C6,Conf_Fichas!$A$4:$S$187,Estadisticas!E$2,FALSE)</f>
        <v>0</v>
      </c>
      <c r="G6" s="206">
        <v>3</v>
      </c>
      <c r="H6" s="31" t="str">
        <f ca="1">VLOOKUP(G6,Conf_Fichas!$B$4:$S$187,Estadisticas!H$2,FALSE)</f>
        <v>Gerard Piqué</v>
      </c>
      <c r="I6" s="32">
        <f ca="1">VLOOKUP(G6,Conf_Fichas!$B$4:$S$187,Estadisticas!I$2,FALSE)</f>
        <v>2</v>
      </c>
    </row>
    <row r="7" spans="1:9" ht="18.75" customHeight="1" x14ac:dyDescent="0.3">
      <c r="A7" s="26" t="str">
        <f ca="1">Traducciones!C64</f>
        <v>Fichas de Partidos</v>
      </c>
      <c r="C7" s="207">
        <v>4</v>
      </c>
      <c r="D7" s="31" t="str">
        <f ca="1">VLOOKUP(C7,Conf_Fichas!$A$4:$S$187,Estadisticas!D$2,FALSE)</f>
        <v>David Luiz</v>
      </c>
      <c r="E7" s="32">
        <f ca="1">VLOOKUP(C7,Conf_Fichas!$A$4:$S$187,Estadisticas!E$2,FALSE)</f>
        <v>0</v>
      </c>
      <c r="G7" s="207">
        <v>4</v>
      </c>
      <c r="H7" s="31" t="str">
        <f ca="1">VLOOKUP(G7,Conf_Fichas!$B$4:$S$187,Estadisticas!H$2,FALSE)</f>
        <v>Álvaro Arbeloa</v>
      </c>
      <c r="I7" s="32">
        <f ca="1">VLOOKUP(G7,Conf_Fichas!$B$4:$S$187,Estadisticas!I$2,FALSE)</f>
        <v>2</v>
      </c>
    </row>
    <row r="8" spans="1:9" ht="18.75" customHeight="1" x14ac:dyDescent="0.3">
      <c r="A8" s="29" t="str">
        <f ca="1">Traducciones!C65</f>
        <v>Calendario</v>
      </c>
      <c r="C8" s="206">
        <v>5</v>
      </c>
      <c r="D8" s="31" t="str">
        <f ca="1">VLOOKUP(C8,Conf_Fichas!$A$4:$S$187,Estadisticas!D$2,FALSE)</f>
        <v>Fernando</v>
      </c>
      <c r="E8" s="32">
        <f ca="1">VLOOKUP(C8,Conf_Fichas!$A$4:$S$187,Estadisticas!E$2,FALSE)</f>
        <v>0</v>
      </c>
      <c r="G8" s="206">
        <v>5</v>
      </c>
      <c r="H8" s="31" t="str">
        <f ca="1">VLOOKUP(G8,Conf_Fichas!$B$4:$S$187,Estadisticas!H$2,FALSE)</f>
        <v>Andrés Scotti</v>
      </c>
      <c r="I8" s="32">
        <f ca="1">VLOOKUP(G8,Conf_Fichas!$B$4:$S$187,Estadisticas!I$2,FALSE)</f>
        <v>2</v>
      </c>
    </row>
    <row r="9" spans="1:9" ht="18.75" customHeight="1" x14ac:dyDescent="0.3">
      <c r="A9" s="26" t="str">
        <f ca="1">Traducciones!C66</f>
        <v>Sedes</v>
      </c>
      <c r="C9" s="207">
        <v>6</v>
      </c>
      <c r="D9" s="31" t="str">
        <f ca="1">VLOOKUP(C9,Conf_Fichas!$A$4:$S$187,Estadisticas!D$2,FALSE)</f>
        <v>Marcelo</v>
      </c>
      <c r="E9" s="32">
        <f ca="1">VLOOKUP(C9,Conf_Fichas!$A$4:$S$187,Estadisticas!E$2,FALSE)</f>
        <v>0</v>
      </c>
      <c r="G9" s="207">
        <v>6</v>
      </c>
      <c r="H9" s="31" t="str">
        <f ca="1">VLOOKUP(G9,Conf_Fichas!$B$4:$S$187,Estadisticas!H$2,FALSE)</f>
        <v>Edinson Cavani</v>
      </c>
      <c r="I9" s="32">
        <f ca="1">VLOOKUP(G9,Conf_Fichas!$B$4:$S$187,Estadisticas!I$2,FALSE)</f>
        <v>2</v>
      </c>
    </row>
    <row r="10" spans="1:9" ht="18.75" customHeight="1" x14ac:dyDescent="0.3">
      <c r="A10" s="29" t="str">
        <f ca="1">Traducciones!C67</f>
        <v>Grupo A</v>
      </c>
      <c r="C10" s="206">
        <v>7</v>
      </c>
      <c r="D10" s="31" t="str">
        <f ca="1">VLOOKUP(C10,Conf_Fichas!$A$4:$S$187,Estadisticas!D$2,FALSE)</f>
        <v>Lucas</v>
      </c>
      <c r="E10" s="32">
        <f ca="1">VLOOKUP(C10,Conf_Fichas!$A$4:$S$187,Estadisticas!E$2,FALSE)</f>
        <v>0</v>
      </c>
      <c r="G10" s="206">
        <v>7</v>
      </c>
      <c r="H10" s="31" t="str">
        <f ca="1">VLOOKUP(G10,Conf_Fichas!$B$4:$S$187,Estadisticas!H$2,FALSE)</f>
        <v>Teheivarii Ludivion</v>
      </c>
      <c r="I10" s="32">
        <f ca="1">VLOOKUP(G10,Conf_Fichas!$B$4:$S$187,Estadisticas!I$2,FALSE)</f>
        <v>2</v>
      </c>
    </row>
    <row r="11" spans="1:9" ht="18.75" customHeight="1" x14ac:dyDescent="0.3">
      <c r="A11" s="26" t="str">
        <f ca="1">Traducciones!C68</f>
        <v>Grupo B</v>
      </c>
      <c r="C11" s="207">
        <v>8</v>
      </c>
      <c r="D11" s="31" t="str">
        <f ca="1">VLOOKUP(C11,Conf_Fichas!$A$4:$S$187,Estadisticas!D$2,FALSE)</f>
        <v>Hernanes</v>
      </c>
      <c r="E11" s="32">
        <f ca="1">VLOOKUP(C11,Conf_Fichas!$A$4:$S$187,Estadisticas!E$2,FALSE)</f>
        <v>0</v>
      </c>
      <c r="G11" s="207">
        <v>8</v>
      </c>
      <c r="H11" s="31" t="str">
        <f ca="1">VLOOKUP(G11,Conf_Fichas!$B$4:$S$187,Estadisticas!H$2,FALSE)</f>
        <v>Daniele De Rossi</v>
      </c>
      <c r="I11" s="32">
        <f ca="1">VLOOKUP(G11,Conf_Fichas!$B$4:$S$187,Estadisticas!I$2,FALSE)</f>
        <v>2</v>
      </c>
    </row>
    <row r="12" spans="1:9" ht="18.75" customHeight="1" x14ac:dyDescent="0.3">
      <c r="A12" s="29" t="str">
        <f ca="1">Traducciones!C69</f>
        <v>Fase Final</v>
      </c>
      <c r="C12" s="206">
        <v>9</v>
      </c>
      <c r="D12" s="31" t="str">
        <f ca="1">VLOOKUP(C12,Conf_Fichas!$A$4:$S$187,Estadisticas!D$2,FALSE)</f>
        <v>Fred</v>
      </c>
      <c r="E12" s="32">
        <f ca="1">VLOOKUP(C12,Conf_Fichas!$A$4:$S$187,Estadisticas!E$2,FALSE)</f>
        <v>0</v>
      </c>
      <c r="G12" s="206">
        <v>9</v>
      </c>
      <c r="H12" s="31" t="str">
        <f ca="1">VLOOKUP(G12,Conf_Fichas!$B$4:$S$187,Estadisticas!H$2,FALSE)</f>
        <v>Daniel Alves</v>
      </c>
      <c r="I12" s="32">
        <f ca="1">VLOOKUP(G12,Conf_Fichas!$B$4:$S$187,Estadisticas!I$2,FALSE)</f>
        <v>1</v>
      </c>
    </row>
    <row r="13" spans="1:9" ht="18.75" customHeight="1" thickBot="1" x14ac:dyDescent="0.35">
      <c r="A13" s="26" t="str">
        <f ca="1">Traducciones!C70</f>
        <v>Estadísticas</v>
      </c>
      <c r="C13" s="208">
        <v>10</v>
      </c>
      <c r="D13" s="35" t="str">
        <f ca="1">VLOOKUP(C13,Conf_Fichas!$A$4:$S$187,Estadisticas!D$2,FALSE)</f>
        <v>Neymar</v>
      </c>
      <c r="E13" s="36">
        <f ca="1">VLOOKUP(C13,Conf_Fichas!$A$4:$S$187,Estadisticas!E$2,FALSE)</f>
        <v>0</v>
      </c>
      <c r="G13" s="208">
        <v>10</v>
      </c>
      <c r="H13" s="35" t="str">
        <f ca="1">VLOOKUP(G13,Conf_Fichas!$B$4:$S$187,Estadisticas!H$2,FALSE)</f>
        <v>Thiago Silva</v>
      </c>
      <c r="I13" s="36">
        <f ca="1">VLOOKUP(G13,Conf_Fichas!$B$4:$S$187,Estadisticas!I$2,FALSE)</f>
        <v>1</v>
      </c>
    </row>
    <row r="14" spans="1:9" ht="18.75" customHeight="1" thickBot="1" x14ac:dyDescent="0.35">
      <c r="A14" s="29" t="str">
        <f ca="1">Traducciones!C71</f>
        <v>Palmarés</v>
      </c>
      <c r="D14" s="28">
        <v>3</v>
      </c>
      <c r="E14" s="28">
        <v>8</v>
      </c>
      <c r="F14" s="28"/>
      <c r="G14" s="28"/>
      <c r="H14" s="28">
        <v>4</v>
      </c>
      <c r="I14" s="28">
        <v>8</v>
      </c>
    </row>
    <row r="15" spans="1:9" ht="18.75" customHeight="1" thickBot="1" x14ac:dyDescent="0.35">
      <c r="A15" s="26" t="str">
        <f ca="1">Traducciones!C72</f>
        <v>Instrucciones</v>
      </c>
      <c r="C15" s="397" t="str">
        <f ca="1">Traducciones!C52</f>
        <v>Mejores Goleadores</v>
      </c>
      <c r="D15" s="365"/>
      <c r="E15" s="366"/>
      <c r="G15" s="397" t="str">
        <f ca="1">Traducciones!C54</f>
        <v>Más rojas</v>
      </c>
      <c r="H15" s="365"/>
      <c r="I15" s="366"/>
    </row>
    <row r="16" spans="1:9" ht="18.75" customHeight="1" x14ac:dyDescent="0.3">
      <c r="C16" s="206">
        <v>1</v>
      </c>
      <c r="D16" s="31" t="str">
        <f ca="1">VLOOKUP(C16,Conf_Fichas!$D$4:$S$187,Estadisticas!D$14,FALSE)</f>
        <v>Fred</v>
      </c>
      <c r="E16" s="32">
        <f ca="1">VLOOKUP(C16,Conf_Fichas!$D$4:$S$187,Estadisticas!E$14,FALSE)</f>
        <v>5</v>
      </c>
      <c r="G16" s="206">
        <v>1</v>
      </c>
      <c r="H16" s="31" t="str">
        <f ca="1">VLOOKUP(G16,Conf_Fichas!$C$4:$S$187,Estadisticas!H$14,FALSE)</f>
        <v>Gerard Piqué</v>
      </c>
      <c r="I16" s="32">
        <f ca="1">VLOOKUP(G16,Conf_Fichas!$C$4:$S$187,Estadisticas!I$14,FALSE)</f>
        <v>1</v>
      </c>
    </row>
    <row r="17" spans="3:9" ht="18.75" customHeight="1" x14ac:dyDescent="0.3">
      <c r="C17" s="207">
        <v>2</v>
      </c>
      <c r="D17" s="31" t="str">
        <f ca="1">VLOOKUP(C17,Conf_Fichas!$D$4:$S$187,Estadisticas!D$14,FALSE)</f>
        <v>Fernando Torres</v>
      </c>
      <c r="E17" s="32">
        <f ca="1">VLOOKUP(C17,Conf_Fichas!$D$4:$S$187,Estadisticas!E$14,FALSE)</f>
        <v>5</v>
      </c>
      <c r="G17" s="207">
        <v>2</v>
      </c>
      <c r="H17" s="31" t="str">
        <f ca="1">VLOOKUP(G17,Conf_Fichas!$C$4:$S$187,Estadisticas!H$14,FALSE)</f>
        <v>Andrés Scotti</v>
      </c>
      <c r="I17" s="32">
        <f ca="1">VLOOKUP(G17,Conf_Fichas!$C$4:$S$187,Estadisticas!I$14,FALSE)</f>
        <v>1</v>
      </c>
    </row>
    <row r="18" spans="3:9" ht="18.75" customHeight="1" x14ac:dyDescent="0.3">
      <c r="C18" s="206">
        <v>3</v>
      </c>
      <c r="D18" s="31" t="str">
        <f ca="1">VLOOKUP(C18,Conf_Fichas!$D$4:$S$187,Estadisticas!D$14,FALSE)</f>
        <v>Neymar</v>
      </c>
      <c r="E18" s="32">
        <f ca="1">VLOOKUP(C18,Conf_Fichas!$D$4:$S$187,Estadisticas!E$14,FALSE)</f>
        <v>4</v>
      </c>
      <c r="G18" s="206">
        <v>3</v>
      </c>
      <c r="H18" s="31" t="str">
        <f ca="1">VLOOKUP(G18,Conf_Fichas!$C$4:$S$187,Estadisticas!H$14,FALSE)</f>
        <v>Teheivarii Ludivion</v>
      </c>
      <c r="I18" s="32">
        <f ca="1">VLOOKUP(G18,Conf_Fichas!$C$4:$S$187,Estadisticas!I$14,FALSE)</f>
        <v>1</v>
      </c>
    </row>
    <row r="19" spans="3:9" ht="18.75" customHeight="1" x14ac:dyDescent="0.3">
      <c r="C19" s="207">
        <v>4</v>
      </c>
      <c r="D19" s="31" t="str">
        <f ca="1">VLOOKUP(C19,Conf_Fichas!$D$4:$S$187,Estadisticas!D$14,FALSE)</f>
        <v>Abel Hernández</v>
      </c>
      <c r="E19" s="32">
        <f ca="1">VLOOKUP(C19,Conf_Fichas!$D$4:$S$187,Estadisticas!E$14,FALSE)</f>
        <v>4</v>
      </c>
      <c r="G19" s="207">
        <v>4</v>
      </c>
      <c r="H19" s="31" t="str">
        <f ca="1">VLOOKUP(G19,Conf_Fichas!$C$4:$S$187,Estadisticas!H$14,FALSE)</f>
        <v>Jefferson</v>
      </c>
      <c r="I19" s="32">
        <f ca="1">VLOOKUP(G19,Conf_Fichas!$C$4:$S$187,Estadisticas!I$14,FALSE)</f>
        <v>0</v>
      </c>
    </row>
    <row r="20" spans="3:9" ht="18.75" customHeight="1" x14ac:dyDescent="0.3">
      <c r="C20" s="206">
        <v>5</v>
      </c>
      <c r="D20" s="31" t="str">
        <f ca="1">VLOOKUP(C20,Conf_Fichas!$D$4:$S$187,Estadisticas!D$14,FALSE)</f>
        <v>David Villa</v>
      </c>
      <c r="E20" s="32">
        <f ca="1">VLOOKUP(C20,Conf_Fichas!$D$4:$S$187,Estadisticas!E$14,FALSE)</f>
        <v>3</v>
      </c>
      <c r="G20" s="206">
        <v>5</v>
      </c>
      <c r="H20" s="31" t="str">
        <f ca="1">VLOOKUP(G20,Conf_Fichas!$C$4:$S$187,Estadisticas!H$14,FALSE)</f>
        <v>Daniel Alves</v>
      </c>
      <c r="I20" s="32">
        <f ca="1">VLOOKUP(G20,Conf_Fichas!$C$4:$S$187,Estadisticas!I$14,FALSE)</f>
        <v>0</v>
      </c>
    </row>
    <row r="21" spans="3:9" ht="18.75" customHeight="1" x14ac:dyDescent="0.3">
      <c r="C21" s="207">
        <v>6</v>
      </c>
      <c r="D21" s="31" t="str">
        <f ca="1">VLOOKUP(C21,Conf_Fichas!$D$4:$S$187,Estadisticas!D$14,FALSE)</f>
        <v>Luis Suárez</v>
      </c>
      <c r="E21" s="32">
        <f ca="1">VLOOKUP(C21,Conf_Fichas!$D$4:$S$187,Estadisticas!E$14,FALSE)</f>
        <v>3</v>
      </c>
      <c r="G21" s="207">
        <v>6</v>
      </c>
      <c r="H21" s="31" t="str">
        <f ca="1">VLOOKUP(G21,Conf_Fichas!$C$4:$S$187,Estadisticas!H$14,FALSE)</f>
        <v>Thiago Silva</v>
      </c>
      <c r="I21" s="32">
        <f ca="1">VLOOKUP(G21,Conf_Fichas!$C$4:$S$187,Estadisticas!I$14,FALSE)</f>
        <v>0</v>
      </c>
    </row>
    <row r="22" spans="3:9" ht="18.75" customHeight="1" x14ac:dyDescent="0.3">
      <c r="C22" s="206">
        <v>7</v>
      </c>
      <c r="D22" s="31" t="str">
        <f ca="1">VLOOKUP(C22,Conf_Fichas!$D$4:$S$187,Estadisticas!D$14,FALSE)</f>
        <v>Edinson Cavani</v>
      </c>
      <c r="E22" s="32">
        <f ca="1">VLOOKUP(C22,Conf_Fichas!$D$4:$S$187,Estadisticas!E$14,FALSE)</f>
        <v>3</v>
      </c>
      <c r="G22" s="206">
        <v>7</v>
      </c>
      <c r="H22" s="31" t="str">
        <f ca="1">VLOOKUP(G22,Conf_Fichas!$C$4:$S$187,Estadisticas!H$14,FALSE)</f>
        <v>David Luiz</v>
      </c>
      <c r="I22" s="32">
        <f ca="1">VLOOKUP(G22,Conf_Fichas!$C$4:$S$187,Estadisticas!I$14,FALSE)</f>
        <v>0</v>
      </c>
    </row>
    <row r="23" spans="3:9" ht="18.75" customHeight="1" x14ac:dyDescent="0.3">
      <c r="C23" s="207">
        <v>8</v>
      </c>
      <c r="D23" s="31" t="str">
        <f ca="1">VLOOKUP(C23,Conf_Fichas!$D$4:$S$187,Estadisticas!D$14,FALSE)</f>
        <v>Javier Hernández</v>
      </c>
      <c r="E23" s="32">
        <f ca="1">VLOOKUP(C23,Conf_Fichas!$D$4:$S$187,Estadisticas!E$14,FALSE)</f>
        <v>3</v>
      </c>
      <c r="G23" s="207">
        <v>8</v>
      </c>
      <c r="H23" s="31" t="str">
        <f ca="1">VLOOKUP(G23,Conf_Fichas!$C$4:$S$187,Estadisticas!H$14,FALSE)</f>
        <v>Fernando</v>
      </c>
      <c r="I23" s="32">
        <f ca="1">VLOOKUP(G23,Conf_Fichas!$C$4:$S$187,Estadisticas!I$14,FALSE)</f>
        <v>0</v>
      </c>
    </row>
    <row r="24" spans="3:9" ht="18.75" customHeight="1" x14ac:dyDescent="0.3">
      <c r="C24" s="206">
        <v>9</v>
      </c>
      <c r="D24" s="31" t="str">
        <f ca="1">VLOOKUP(C24,Conf_Fichas!$D$4:$S$187,Estadisticas!D$14,FALSE)</f>
        <v>Nnamdi Oduamadi</v>
      </c>
      <c r="E24" s="32">
        <f ca="1">VLOOKUP(C24,Conf_Fichas!$D$4:$S$187,Estadisticas!E$14,FALSE)</f>
        <v>3</v>
      </c>
      <c r="G24" s="206">
        <v>9</v>
      </c>
      <c r="H24" s="31" t="str">
        <f ca="1">VLOOKUP(G24,Conf_Fichas!$C$4:$S$187,Estadisticas!H$14,FALSE)</f>
        <v>Marcelo</v>
      </c>
      <c r="I24" s="32">
        <f ca="1">VLOOKUP(G24,Conf_Fichas!$C$4:$S$187,Estadisticas!I$14,FALSE)</f>
        <v>0</v>
      </c>
    </row>
    <row r="25" spans="3:9" ht="18.75" customHeight="1" thickBot="1" x14ac:dyDescent="0.35">
      <c r="C25" s="208">
        <v>10</v>
      </c>
      <c r="D25" s="35" t="str">
        <f ca="1">VLOOKUP(C25,Conf_Fichas!$D$4:$S$187,Estadisticas!D$14,FALSE)</f>
        <v>Paulinho</v>
      </c>
      <c r="E25" s="36">
        <f ca="1">VLOOKUP(C25,Conf_Fichas!$D$4:$S$187,Estadisticas!E$14,FALSE)</f>
        <v>2</v>
      </c>
      <c r="G25" s="208">
        <v>10</v>
      </c>
      <c r="H25" s="35" t="str">
        <f ca="1">VLOOKUP(G25,Conf_Fichas!$C$4:$S$187,Estadisticas!H$14,FALSE)</f>
        <v>Lucas</v>
      </c>
      <c r="I25" s="36">
        <f ca="1">VLOOKUP(G25,Conf_Fichas!$C$4:$S$187,Estadisticas!I$14,FALSE)</f>
        <v>0</v>
      </c>
    </row>
    <row r="26" spans="3:9" ht="18.75" customHeight="1" thickBot="1" x14ac:dyDescent="0.35"/>
    <row r="27" spans="3:9" ht="18.75" customHeight="1" thickBot="1" x14ac:dyDescent="0.35">
      <c r="C27" s="394" t="str">
        <f ca="1">Traducciones!C56</f>
        <v>Árbitros</v>
      </c>
      <c r="D27" s="395"/>
      <c r="E27" s="395"/>
      <c r="F27" s="395"/>
      <c r="G27" s="395"/>
      <c r="H27" s="395"/>
      <c r="I27" s="396"/>
    </row>
    <row r="28" spans="3:9" ht="18.75" customHeight="1" thickBot="1" x14ac:dyDescent="0.35">
      <c r="D28" s="28">
        <v>4</v>
      </c>
      <c r="E28" s="28">
        <v>5</v>
      </c>
      <c r="F28" s="28"/>
      <c r="G28" s="28"/>
      <c r="H28" s="28">
        <v>3</v>
      </c>
      <c r="I28" s="28">
        <v>5</v>
      </c>
    </row>
    <row r="29" spans="3:9" ht="18.75" customHeight="1" thickBot="1" x14ac:dyDescent="0.35">
      <c r="C29" s="397" t="str">
        <f ca="1">Traducciones!C53</f>
        <v>Más amarillas</v>
      </c>
      <c r="D29" s="365"/>
      <c r="E29" s="366"/>
      <c r="G29" s="397" t="str">
        <f ca="1">Traducciones!C54</f>
        <v>Más rojas</v>
      </c>
      <c r="H29" s="365"/>
      <c r="I29" s="366"/>
    </row>
    <row r="30" spans="3:9" ht="18.75" customHeight="1" x14ac:dyDescent="0.3">
      <c r="C30" s="206">
        <v>1</v>
      </c>
      <c r="D30" s="31" t="str">
        <f ca="1">VLOOKUP(C30,Conf_Fichas!$U$4:$Y$13,Estadisticas!$D$28,FALSE)</f>
        <v>Enrique Osses</v>
      </c>
      <c r="E30" s="32">
        <f ca="1">VLOOKUP(C30,Conf_Fichas!$U$4:$Y$13,Estadisticas!$E$28,FALSE)</f>
        <v>10</v>
      </c>
      <c r="G30" s="206">
        <v>1</v>
      </c>
      <c r="H30" s="31" t="str">
        <f ca="1">VLOOKUP(G30,Conf_Fichas!$V$4:$Z$13,Estadisticas!$H$28,FALSE)</f>
        <v>Pedro Proença</v>
      </c>
      <c r="I30" s="32">
        <f ca="1">VLOOKUP(G30,Conf_Fichas!$V$4:$YZ$13,Estadisticas!$I$28,FALSE)</f>
        <v>2</v>
      </c>
    </row>
    <row r="31" spans="3:9" ht="18.75" customHeight="1" x14ac:dyDescent="0.3">
      <c r="C31" s="207">
        <v>2</v>
      </c>
      <c r="D31" s="31" t="str">
        <f ca="1">VLOOKUP(C31,Conf_Fichas!$U$4:$Y$13,Estadisticas!$D$28,FALSE)</f>
        <v>Pedro Proença</v>
      </c>
      <c r="E31" s="32">
        <f ca="1">VLOOKUP(C31,Conf_Fichas!$U$4:$Y$13,Estadisticas!$E$28,FALSE)</f>
        <v>8</v>
      </c>
      <c r="G31" s="207">
        <v>2</v>
      </c>
      <c r="H31" s="31" t="str">
        <f ca="1">VLOOKUP(G31,Conf_Fichas!$V$4:$Z$13,Estadisticas!$H$28,FALSE)</f>
        <v>Björn Kuipers</v>
      </c>
      <c r="I31" s="32">
        <f ca="1">VLOOKUP(G31,Conf_Fichas!$V$4:$YZ$13,Estadisticas!$I$28,FALSE)</f>
        <v>1</v>
      </c>
    </row>
    <row r="32" spans="3:9" ht="18.75" customHeight="1" x14ac:dyDescent="0.3">
      <c r="C32" s="206">
        <v>3</v>
      </c>
      <c r="D32" s="31" t="str">
        <f ca="1">VLOOKUP(C32,Conf_Fichas!$U$4:$Y$13,Estadisticas!$D$28,FALSE)</f>
        <v>Howard Webb</v>
      </c>
      <c r="E32" s="32">
        <f ca="1">VLOOKUP(C32,Conf_Fichas!$U$4:$Y$13,Estadisticas!$E$28,FALSE)</f>
        <v>7</v>
      </c>
      <c r="G32" s="206">
        <v>3</v>
      </c>
      <c r="H32" s="31" t="str">
        <f ca="1">VLOOKUP(G32,Conf_Fichas!$V$4:$Z$13,Estadisticas!$H$28,FALSE)</f>
        <v>Ravshan Irmatov</v>
      </c>
      <c r="I32" s="32">
        <f ca="1">VLOOKUP(G32,Conf_Fichas!$V$4:$YZ$13,Estadisticas!$I$28,FALSE)</f>
        <v>0</v>
      </c>
    </row>
    <row r="33" spans="3:12" ht="18.75" customHeight="1" x14ac:dyDescent="0.3">
      <c r="C33" s="207">
        <v>4</v>
      </c>
      <c r="D33" s="31" t="str">
        <f ca="1">VLOOKUP(C33,Conf_Fichas!$U$4:$Y$13,Estadisticas!$D$28,FALSE)</f>
        <v>Djamel Haimoudi</v>
      </c>
      <c r="E33" s="32">
        <f ca="1">VLOOKUP(C33,Conf_Fichas!$U$4:$Y$13,Estadisticas!$E$28,FALSE)</f>
        <v>5</v>
      </c>
      <c r="G33" s="207">
        <v>4</v>
      </c>
      <c r="H33" s="31" t="str">
        <f ca="1">VLOOKUP(G33,Conf_Fichas!$V$4:$Z$13,Estadisticas!$H$28,FALSE)</f>
        <v>Yuichi Nishimura</v>
      </c>
      <c r="I33" s="32">
        <f ca="1">VLOOKUP(G33,Conf_Fichas!$V$4:$YZ$13,Estadisticas!$I$28,FALSE)</f>
        <v>0</v>
      </c>
    </row>
    <row r="34" spans="3:12" ht="18.75" customHeight="1" x14ac:dyDescent="0.3">
      <c r="C34" s="206">
        <v>5</v>
      </c>
      <c r="D34" s="31" t="str">
        <f ca="1">VLOOKUP(C34,Conf_Fichas!$U$4:$Y$13,Estadisticas!$D$28,FALSE)</f>
        <v>Ravshan Irmatov</v>
      </c>
      <c r="E34" s="32">
        <f ca="1">VLOOKUP(C34,Conf_Fichas!$U$4:$Y$13,Estadisticas!$E$28,FALSE)</f>
        <v>4</v>
      </c>
      <c r="G34" s="206">
        <v>5</v>
      </c>
      <c r="H34" s="31" t="str">
        <f ca="1">VLOOKUP(G34,Conf_Fichas!$V$4:$Z$13,Estadisticas!$H$28,FALSE)</f>
        <v>Djamel Haimoudi</v>
      </c>
      <c r="I34" s="32">
        <f ca="1">VLOOKUP(G34,Conf_Fichas!$V$4:$YZ$13,Estadisticas!$I$28,FALSE)</f>
        <v>0</v>
      </c>
    </row>
    <row r="35" spans="3:12" ht="18.75" customHeight="1" x14ac:dyDescent="0.3">
      <c r="C35" s="207">
        <v>6</v>
      </c>
      <c r="D35" s="31" t="str">
        <f ca="1">VLOOKUP(C35,Conf_Fichas!$U$4:$Y$13,Estadisticas!$D$28,FALSE)</f>
        <v>Yuichi Nishimura</v>
      </c>
      <c r="E35" s="32">
        <f ca="1">VLOOKUP(C35,Conf_Fichas!$U$4:$Y$13,Estadisticas!$E$28,FALSE)</f>
        <v>4</v>
      </c>
      <c r="G35" s="207">
        <v>6</v>
      </c>
      <c r="H35" s="31" t="str">
        <f ca="1">VLOOKUP(G35,Conf_Fichas!$V$4:$Z$13,Estadisticas!$H$28,FALSE)</f>
        <v>Joel Aguilar</v>
      </c>
      <c r="I35" s="32">
        <f ca="1">VLOOKUP(G35,Conf_Fichas!$V$4:$YZ$13,Estadisticas!$I$28,FALSE)</f>
        <v>0</v>
      </c>
    </row>
    <row r="36" spans="3:12" ht="18.75" customHeight="1" x14ac:dyDescent="0.3">
      <c r="C36" s="206">
        <v>7</v>
      </c>
      <c r="D36" s="31" t="str">
        <f ca="1">VLOOKUP(C36,Conf_Fichas!$U$4:$Y$13,Estadisticas!$D$28,FALSE)</f>
        <v>Björn Kuipers</v>
      </c>
      <c r="E36" s="32">
        <f ca="1">VLOOKUP(C36,Conf_Fichas!$U$4:$Y$13,Estadisticas!$E$28,FALSE)</f>
        <v>4</v>
      </c>
      <c r="G36" s="206">
        <v>7</v>
      </c>
      <c r="H36" s="31" t="str">
        <f ca="1">VLOOKUP(G36,Conf_Fichas!$V$4:$Z$13,Estadisticas!$H$28,FALSE)</f>
        <v>Diego Abal</v>
      </c>
      <c r="I36" s="32">
        <f ca="1">VLOOKUP(G36,Conf_Fichas!$V$4:$YZ$13,Estadisticas!$I$28,FALSE)</f>
        <v>0</v>
      </c>
    </row>
    <row r="37" spans="3:12" ht="18.75" customHeight="1" x14ac:dyDescent="0.3">
      <c r="C37" s="207">
        <v>8</v>
      </c>
      <c r="D37" s="31" t="str">
        <f ca="1">VLOOKUP(C37,Conf_Fichas!$U$4:$Y$13,Estadisticas!$D$28,FALSE)</f>
        <v>Felix Brych</v>
      </c>
      <c r="E37" s="32">
        <f ca="1">VLOOKUP(C37,Conf_Fichas!$U$4:$Y$13,Estadisticas!$E$28,FALSE)</f>
        <v>2</v>
      </c>
      <c r="G37" s="207">
        <v>8</v>
      </c>
      <c r="H37" s="31" t="str">
        <f ca="1">VLOOKUP(G37,Conf_Fichas!$V$4:$Z$13,Estadisticas!$H$28,FALSE)</f>
        <v>Enrique Osses</v>
      </c>
      <c r="I37" s="32">
        <f ca="1">VLOOKUP(G37,Conf_Fichas!$V$4:$YZ$13,Estadisticas!$I$28,FALSE)</f>
        <v>0</v>
      </c>
    </row>
    <row r="38" spans="3:12" ht="18.75" customHeight="1" x14ac:dyDescent="0.3">
      <c r="C38" s="206">
        <v>9</v>
      </c>
      <c r="D38" s="31" t="str">
        <f ca="1">VLOOKUP(C38,Conf_Fichas!$U$4:$Y$13,Estadisticas!$D$28,FALSE)</f>
        <v>Joel Aguilar</v>
      </c>
      <c r="E38" s="32">
        <f ca="1">VLOOKUP(C38,Conf_Fichas!$U$4:$Y$13,Estadisticas!$E$28,FALSE)</f>
        <v>1</v>
      </c>
      <c r="G38" s="206">
        <v>9</v>
      </c>
      <c r="H38" s="31" t="str">
        <f ca="1">VLOOKUP(G38,Conf_Fichas!$V$4:$Z$13,Estadisticas!$H$28,FALSE)</f>
        <v>Felix Brych</v>
      </c>
      <c r="I38" s="32">
        <f ca="1">VLOOKUP(G38,Conf_Fichas!$V$4:$YZ$13,Estadisticas!$I$28,FALSE)</f>
        <v>0</v>
      </c>
    </row>
    <row r="39" spans="3:12" ht="18.75" customHeight="1" thickBot="1" x14ac:dyDescent="0.35">
      <c r="C39" s="208">
        <v>10</v>
      </c>
      <c r="D39" s="35" t="str">
        <f ca="1">VLOOKUP(C39,Conf_Fichas!$U$4:$Y$13,Estadisticas!$D$28,FALSE)</f>
        <v>Diego Abal</v>
      </c>
      <c r="E39" s="36">
        <f ca="1">VLOOKUP(C39,Conf_Fichas!$U$4:$Y$13,Estadisticas!$E$28,FALSE)</f>
        <v>0</v>
      </c>
      <c r="G39" s="208">
        <v>10</v>
      </c>
      <c r="H39" s="35" t="str">
        <f ca="1">VLOOKUP(G39,Conf_Fichas!$V$4:$Z$13,Estadisticas!$H$28,FALSE)</f>
        <v>Howard Webb</v>
      </c>
      <c r="I39" s="36">
        <f ca="1">VLOOKUP(G39,Conf_Fichas!$V$4:$YZ$13,Estadisticas!$I$28,FALSE)</f>
        <v>0</v>
      </c>
      <c r="L39" s="37"/>
    </row>
    <row r="40" spans="3:12" ht="18.75" customHeight="1" thickBot="1" x14ac:dyDescent="0.35">
      <c r="D40" s="28">
        <v>2</v>
      </c>
      <c r="E40" s="28">
        <v>5</v>
      </c>
      <c r="F40" s="28"/>
      <c r="G40" s="28"/>
      <c r="H40" s="28"/>
      <c r="I40" s="28"/>
    </row>
    <row r="41" spans="3:12" ht="18.75" customHeight="1" thickBot="1" x14ac:dyDescent="0.35">
      <c r="C41" s="397" t="str">
        <f ca="1">Traducciones!C57</f>
        <v>Que pitan más goles</v>
      </c>
      <c r="D41" s="365"/>
      <c r="E41" s="366"/>
    </row>
    <row r="42" spans="3:12" ht="18.75" customHeight="1" x14ac:dyDescent="0.3">
      <c r="C42" s="206">
        <v>1</v>
      </c>
      <c r="D42" s="31" t="str">
        <f ca="1">VLOOKUP(C42,Conf_Fichas!$W$4:$AA$13,Estadisticas!$D$40,FALSE)</f>
        <v>Djamel Haimoudi</v>
      </c>
      <c r="E42" s="32">
        <f ca="1">VLOOKUP(C42,Conf_Fichas!$W$4:$AA$13,Estadisticas!$E$40,FALSE)</f>
        <v>14</v>
      </c>
    </row>
    <row r="43" spans="3:12" ht="18.75" customHeight="1" x14ac:dyDescent="0.3">
      <c r="C43" s="207">
        <v>2</v>
      </c>
      <c r="D43" s="31" t="str">
        <f ca="1">VLOOKUP(C43,Conf_Fichas!$W$4:$AA$13,Estadisticas!$D$40,FALSE)</f>
        <v>Pedro Proença</v>
      </c>
      <c r="E43" s="32">
        <f ca="1">VLOOKUP(C43,Conf_Fichas!$W$4:$AA$13,Estadisticas!$E$40,FALSE)</f>
        <v>11</v>
      </c>
    </row>
    <row r="44" spans="3:12" ht="18.75" customHeight="1" x14ac:dyDescent="0.3">
      <c r="C44" s="206">
        <v>3</v>
      </c>
      <c r="D44" s="31" t="str">
        <f ca="1">VLOOKUP(C44,Conf_Fichas!$W$4:$AA$13,Estadisticas!$D$40,FALSE)</f>
        <v>Joel Aguilar</v>
      </c>
      <c r="E44" s="32">
        <f ca="1">VLOOKUP(C44,Conf_Fichas!$W$4:$AA$13,Estadisticas!$E$40,FALSE)</f>
        <v>8</v>
      </c>
    </row>
    <row r="45" spans="3:12" ht="18.75" customHeight="1" x14ac:dyDescent="0.3">
      <c r="C45" s="207">
        <v>4</v>
      </c>
      <c r="D45" s="31" t="str">
        <f ca="1">VLOOKUP(C45,Conf_Fichas!$W$4:$AA$13,Estadisticas!$D$40,FALSE)</f>
        <v>Ravshan Irmatov</v>
      </c>
      <c r="E45" s="32">
        <f ca="1">VLOOKUP(C45,Conf_Fichas!$W$4:$AA$13,Estadisticas!$E$40,FALSE)</f>
        <v>6</v>
      </c>
    </row>
    <row r="46" spans="3:12" ht="18.75" customHeight="1" x14ac:dyDescent="0.3">
      <c r="C46" s="206">
        <v>5</v>
      </c>
      <c r="D46" s="31" t="str">
        <f ca="1">VLOOKUP(C46,Conf_Fichas!$W$4:$AA$13,Estadisticas!$D$40,FALSE)</f>
        <v>Diego Abal</v>
      </c>
      <c r="E46" s="32">
        <f ca="1">VLOOKUP(C46,Conf_Fichas!$W$4:$AA$13,Estadisticas!$E$40,FALSE)</f>
        <v>6</v>
      </c>
      <c r="K46" s="37"/>
    </row>
    <row r="47" spans="3:12" ht="18.75" customHeight="1" x14ac:dyDescent="0.3">
      <c r="C47" s="207">
        <v>6</v>
      </c>
      <c r="D47" s="31" t="str">
        <f ca="1">VLOOKUP(C47,Conf_Fichas!$W$4:$AA$13,Estadisticas!$D$40,FALSE)</f>
        <v>Enrique Osses</v>
      </c>
      <c r="E47" s="32">
        <f ca="1">VLOOKUP(C47,Conf_Fichas!$W$4:$AA$13,Estadisticas!$E$40,FALSE)</f>
        <v>6</v>
      </c>
    </row>
    <row r="48" spans="3:12" ht="18.75" customHeight="1" x14ac:dyDescent="0.3">
      <c r="C48" s="206">
        <v>7</v>
      </c>
      <c r="D48" s="31" t="str">
        <f ca="1">VLOOKUP(C48,Conf_Fichas!$W$4:$AA$13,Estadisticas!$D$40,FALSE)</f>
        <v>Björn Kuipers</v>
      </c>
      <c r="E48" s="32">
        <f ca="1">VLOOKUP(C48,Conf_Fichas!$W$4:$AA$13,Estadisticas!$E$40,FALSE)</f>
        <v>6</v>
      </c>
    </row>
    <row r="49" spans="3:5" ht="18.75" customHeight="1" x14ac:dyDescent="0.3">
      <c r="C49" s="207">
        <v>8</v>
      </c>
      <c r="D49" s="31" t="str">
        <f ca="1">VLOOKUP(C49,Conf_Fichas!$W$4:$AA$13,Estadisticas!$D$40,FALSE)</f>
        <v>Yuichi Nishimura</v>
      </c>
      <c r="E49" s="32">
        <f ca="1">VLOOKUP(C49,Conf_Fichas!$W$4:$AA$13,Estadisticas!$E$40,FALSE)</f>
        <v>3</v>
      </c>
    </row>
    <row r="50" spans="3:5" ht="18.75" customHeight="1" x14ac:dyDescent="0.3">
      <c r="C50" s="206">
        <v>9</v>
      </c>
      <c r="D50" s="31" t="str">
        <f ca="1">VLOOKUP(C50,Conf_Fichas!$W$4:$AA$13,Estadisticas!$D$40,FALSE)</f>
        <v>Felix Brych</v>
      </c>
      <c r="E50" s="32">
        <f ca="1">VLOOKUP(C50,Conf_Fichas!$W$4:$AA$13,Estadisticas!$E$40,FALSE)</f>
        <v>3</v>
      </c>
    </row>
    <row r="51" spans="3:5" ht="18.75" customHeight="1" thickBot="1" x14ac:dyDescent="0.35">
      <c r="C51" s="208">
        <v>10</v>
      </c>
      <c r="D51" s="35" t="str">
        <f ca="1">VLOOKUP(C51,Conf_Fichas!$W$4:$AA$13,Estadisticas!$D$40,FALSE)</f>
        <v>Howard Webb</v>
      </c>
      <c r="E51" s="36">
        <f ca="1">VLOOKUP(C51,Conf_Fichas!$W$4:$AA$13,Estadisticas!$E$40,FALSE)</f>
        <v>2</v>
      </c>
    </row>
    <row r="52" spans="3:5" ht="18.75" customHeight="1" x14ac:dyDescent="0.3"/>
  </sheetData>
  <sheetProtection sheet="1" objects="1" scenarios="1"/>
  <mergeCells count="9">
    <mergeCell ref="C1:I1"/>
    <mergeCell ref="C29:E29"/>
    <mergeCell ref="C41:E41"/>
    <mergeCell ref="G29:I29"/>
    <mergeCell ref="C27:I27"/>
    <mergeCell ref="C3:E3"/>
    <mergeCell ref="C15:E15"/>
    <mergeCell ref="G3:I3"/>
    <mergeCell ref="G15:I15"/>
  </mergeCells>
  <conditionalFormatting sqref="D30:D39">
    <cfRule type="cellIs" dxfId="7" priority="9" operator="equal">
      <formula>0</formula>
    </cfRule>
  </conditionalFormatting>
  <conditionalFormatting sqref="H30:H39">
    <cfRule type="cellIs" dxfId="6" priority="8" operator="equal">
      <formula>0</formula>
    </cfRule>
  </conditionalFormatting>
  <conditionalFormatting sqref="D42:D51">
    <cfRule type="cellIs" dxfId="5" priority="6" operator="equal">
      <formula>0</formula>
    </cfRule>
  </conditionalFormatting>
  <conditionalFormatting sqref="E4:E13">
    <cfRule type="cellIs" dxfId="4" priority="5" operator="greaterThan">
      <formula>100</formula>
    </cfRule>
  </conditionalFormatting>
  <conditionalFormatting sqref="D16:D25">
    <cfRule type="cellIs" dxfId="3" priority="4" operator="equal">
      <formula>0</formula>
    </cfRule>
  </conditionalFormatting>
  <conditionalFormatting sqref="H16:H25">
    <cfRule type="cellIs" dxfId="2" priority="3" operator="equal">
      <formula>0</formula>
    </cfRule>
  </conditionalFormatting>
  <conditionalFormatting sqref="D4:D13">
    <cfRule type="cellIs" dxfId="1" priority="2" operator="equal">
      <formula>0</formula>
    </cfRule>
  </conditionalFormatting>
  <conditionalFormatting sqref="H4:H13">
    <cfRule type="cellIs" dxfId="0" priority="1" operator="equal">
      <formula>0</formula>
    </cfRule>
  </conditionalFormatting>
  <hyperlinks>
    <hyperlink ref="A4" r:id="rId1"/>
    <hyperlink ref="A5" location="Portada!A1" display="Portada!A1"/>
    <hyperlink ref="A6" location="Plantillas!A1" display="Plantillas!A1"/>
    <hyperlink ref="A7" location="Fichas!A1" display="Fichas!A1"/>
    <hyperlink ref="A8" location="Calendario!A1" display="Calendario!A1"/>
    <hyperlink ref="A9" location="Estadio!A1" display="Estadio!A1"/>
    <hyperlink ref="A10" location="'Grupo A'!A1" display="'Grupo A'!A1"/>
    <hyperlink ref="A11" location="'Grupo B'!A1" display="'Grupo B'!A1"/>
    <hyperlink ref="A12" location="'Fase Final'!A1" display="'Fase Final'!A1"/>
    <hyperlink ref="A13" location="Estadisticas!A1" display="Estadisticas!A1"/>
    <hyperlink ref="A15" location="Version!A1" display="Version!A1"/>
    <hyperlink ref="A14" location="Palmares!A1" display="Palmares!A1"/>
  </hyperlinks>
  <pageMargins left="0.7" right="0.7" top="0.75" bottom="0.75" header="0.3" footer="0.3"/>
  <pageSetup paperSize="9" orientation="portrait" horizontalDpi="1200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AG187"/>
  <sheetViews>
    <sheetView workbookViewId="0">
      <selection activeCell="M59" sqref="M59"/>
    </sheetView>
  </sheetViews>
  <sheetFormatPr baseColWidth="10" defaultRowHeight="15" x14ac:dyDescent="0.25"/>
  <cols>
    <col min="5" max="5" width="11.85546875" bestFit="1" customWidth="1"/>
    <col min="24" max="24" width="18.85546875" bestFit="1" customWidth="1"/>
  </cols>
  <sheetData>
    <row r="1" spans="1:33" x14ac:dyDescent="0.25">
      <c r="A1" t="s">
        <v>362</v>
      </c>
      <c r="B1" t="s">
        <v>364</v>
      </c>
      <c r="C1" t="s">
        <v>363</v>
      </c>
      <c r="D1" t="s">
        <v>365</v>
      </c>
      <c r="E1" s="345" t="s">
        <v>361</v>
      </c>
      <c r="F1" s="345"/>
      <c r="G1" s="345"/>
      <c r="H1" t="s">
        <v>362</v>
      </c>
      <c r="I1" t="s">
        <v>364</v>
      </c>
      <c r="J1" t="s">
        <v>363</v>
      </c>
      <c r="K1" t="s">
        <v>365</v>
      </c>
      <c r="L1" t="s">
        <v>362</v>
      </c>
      <c r="M1" t="s">
        <v>364</v>
      </c>
      <c r="N1" t="s">
        <v>363</v>
      </c>
      <c r="O1" t="s">
        <v>365</v>
      </c>
      <c r="P1" t="s">
        <v>362</v>
      </c>
      <c r="Q1" t="s">
        <v>364</v>
      </c>
      <c r="R1" t="s">
        <v>363</v>
      </c>
      <c r="S1" t="s">
        <v>365</v>
      </c>
      <c r="U1" t="s">
        <v>364</v>
      </c>
      <c r="V1" t="s">
        <v>363</v>
      </c>
      <c r="W1" t="s">
        <v>365</v>
      </c>
      <c r="X1" t="s">
        <v>356</v>
      </c>
      <c r="Y1" t="s">
        <v>364</v>
      </c>
      <c r="Z1" t="s">
        <v>363</v>
      </c>
      <c r="AA1" t="s">
        <v>365</v>
      </c>
      <c r="AB1" t="s">
        <v>364</v>
      </c>
      <c r="AC1" t="s">
        <v>363</v>
      </c>
      <c r="AD1" t="s">
        <v>365</v>
      </c>
      <c r="AE1" t="s">
        <v>364</v>
      </c>
      <c r="AF1" t="s">
        <v>363</v>
      </c>
      <c r="AG1" t="s">
        <v>365</v>
      </c>
    </row>
    <row r="2" spans="1:33" x14ac:dyDescent="0.25">
      <c r="E2" s="22"/>
      <c r="F2" s="22">
        <v>6</v>
      </c>
      <c r="G2" s="22"/>
      <c r="H2" s="11" t="s">
        <v>520</v>
      </c>
      <c r="I2" s="11" t="s">
        <v>367</v>
      </c>
      <c r="J2" s="11" t="s">
        <v>369</v>
      </c>
      <c r="K2" s="11" t="s">
        <v>370</v>
      </c>
      <c r="Y2" s="11" t="s">
        <v>367</v>
      </c>
      <c r="Z2" s="11" t="s">
        <v>369</v>
      </c>
      <c r="AA2" s="11" t="s">
        <v>370</v>
      </c>
    </row>
    <row r="3" spans="1:33" x14ac:dyDescent="0.25">
      <c r="E3" s="22"/>
      <c r="F3" s="22"/>
      <c r="G3" s="22"/>
      <c r="H3" s="11" t="s">
        <v>521</v>
      </c>
      <c r="I3" s="11" t="s">
        <v>519</v>
      </c>
      <c r="J3" s="11" t="s">
        <v>366</v>
      </c>
      <c r="K3" s="11" t="s">
        <v>368</v>
      </c>
      <c r="Y3" s="11" t="s">
        <v>519</v>
      </c>
      <c r="Z3" s="11" t="s">
        <v>366</v>
      </c>
      <c r="AA3" s="11" t="s">
        <v>368</v>
      </c>
    </row>
    <row r="4" spans="1:33" x14ac:dyDescent="0.25">
      <c r="A4">
        <f ca="1">L4+P4</f>
        <v>1</v>
      </c>
      <c r="B4">
        <f t="shared" ref="B4:D4" ca="1" si="0">M4+Q4</f>
        <v>38</v>
      </c>
      <c r="C4">
        <f ca="1">N4+R4</f>
        <v>4</v>
      </c>
      <c r="D4">
        <f t="shared" ca="1" si="0"/>
        <v>36</v>
      </c>
      <c r="E4">
        <f>Plantillas!C3</f>
        <v>1</v>
      </c>
      <c r="F4" t="str">
        <f>Plantillas!D3</f>
        <v>Jefferson</v>
      </c>
      <c r="G4" t="str">
        <f>Plantillas!E3</f>
        <v>PT</v>
      </c>
      <c r="H4">
        <f ca="1">SUMIF(Fichas!$F:$F,Conf_Fichas!$F4,INDIRECT(H2))+SUMIF(Fichas!$P:$P,Conf_Fichas!$F4,INDIRECT(Conf_Fichas!H3))</f>
        <v>0</v>
      </c>
      <c r="I4">
        <f ca="1">SUMIF(Fichas!$F:$F,Conf_Fichas!$F4,INDIRECT(I2))+SUMIF(Fichas!$P:$P,Conf_Fichas!$F4,INDIRECT(Conf_Fichas!I3))</f>
        <v>0</v>
      </c>
      <c r="J4">
        <f ca="1">SUMIF(Fichas!$F:$F,Conf_Fichas!$F4,INDIRECT(J2))+SUMIF(Fichas!$P:$P,Conf_Fichas!$F4,INDIRECT(Conf_Fichas!J3))</f>
        <v>0</v>
      </c>
      <c r="K4">
        <f ca="1">SUMIF(Fichas!$F:$F,Conf_Fichas!$F4,INDIRECT(K2))+SUMIF(Fichas!$P:$P,Conf_Fichas!$F4,INDIRECT(Conf_Fichas!K3))</f>
        <v>0</v>
      </c>
      <c r="L4">
        <f ca="1">RANK(H4,H4:H187,0)</f>
        <v>1</v>
      </c>
      <c r="M4">
        <f t="shared" ref="M4:O4" ca="1" si="1">RANK(I4,I4:I187,0)</f>
        <v>38</v>
      </c>
      <c r="N4">
        <f t="shared" ca="1" si="1"/>
        <v>4</v>
      </c>
      <c r="O4">
        <f t="shared" ca="1" si="1"/>
        <v>36</v>
      </c>
      <c r="P4">
        <f ca="1">COUNTIF($L$4:L4,L4)-1</f>
        <v>0</v>
      </c>
      <c r="Q4">
        <f ca="1">COUNTIF($M$4:M4,M4)-1</f>
        <v>0</v>
      </c>
      <c r="R4">
        <f ca="1">COUNTIF($N$4:N4,N4)-1</f>
        <v>0</v>
      </c>
      <c r="S4">
        <f ca="1">COUNTIF($O$4:O4,O4)-1</f>
        <v>0</v>
      </c>
      <c r="U4">
        <f ca="1">AB4+AE4</f>
        <v>5</v>
      </c>
      <c r="V4">
        <f t="shared" ref="V4:W4" ca="1" si="2">AC4+AF4</f>
        <v>3</v>
      </c>
      <c r="W4">
        <f t="shared" ca="1" si="2"/>
        <v>4</v>
      </c>
      <c r="X4" t="str">
        <f>Plantillas!W3</f>
        <v>Ravshan Irmatov</v>
      </c>
      <c r="Y4">
        <f ca="1">SUMIF(Fichas!$C:$C,X4,INDIRECT(Y$2))+SUMIF(Fichas!$C:$C,X4,INDIRECT(Y$3))</f>
        <v>4</v>
      </c>
      <c r="Z4">
        <f ca="1">SUMIF(Fichas!$C:$C,X4,INDIRECT(Z$2))+SUMIF(Fichas!$C:$C,X4,INDIRECT(Z$3))</f>
        <v>0</v>
      </c>
      <c r="AA4">
        <f ca="1">SUMIF(Fichas!$C:$C,X4,INDIRECT(AA$2))+SUMIF(Fichas!$C:$C,X4,INDIRECT(AA$3))</f>
        <v>6</v>
      </c>
      <c r="AB4">
        <f ca="1">RANK(Y4,$Y$4:$Y$13,0)</f>
        <v>5</v>
      </c>
      <c r="AC4">
        <f ca="1">RANK(Z4,$Z$4:$Z$13,0)</f>
        <v>3</v>
      </c>
      <c r="AD4">
        <f ca="1">RANK(AA4,$AA$4:$AA$13,0)</f>
        <v>4</v>
      </c>
      <c r="AE4">
        <f ca="1">COUNTIF($Y$4:Y4,Y4)-1</f>
        <v>0</v>
      </c>
      <c r="AF4">
        <f ca="1">COUNTIF($Z$4:Z4,Z4)-1</f>
        <v>0</v>
      </c>
      <c r="AG4">
        <f ca="1">COUNTIF($AA$4:AA4,AA4)-1</f>
        <v>0</v>
      </c>
    </row>
    <row r="5" spans="1:33" x14ac:dyDescent="0.25">
      <c r="A5">
        <f t="shared" ref="A5:A68" ca="1" si="3">L5+P5</f>
        <v>2</v>
      </c>
      <c r="B5">
        <f t="shared" ref="B5:B68" ca="1" si="4">M5+Q5</f>
        <v>9</v>
      </c>
      <c r="C5">
        <f t="shared" ref="C5:C68" ca="1" si="5">N5+R5</f>
        <v>5</v>
      </c>
      <c r="D5">
        <f t="shared" ref="D5:D68" ca="1" si="6">O5+S5</f>
        <v>37</v>
      </c>
      <c r="E5">
        <f>Plantillas!C4</f>
        <v>2</v>
      </c>
      <c r="F5" t="str">
        <f>Plantillas!D4</f>
        <v>Daniel Alves</v>
      </c>
      <c r="G5" t="str">
        <f>Plantillas!E4</f>
        <v>DF</v>
      </c>
      <c r="H5">
        <f ca="1">SUMIF(Fichas!$F:$F,Conf_Fichas!$F5,INDIRECT(H2))+SUMIF(Fichas!$P:$P,Conf_Fichas!$F5,INDIRECT(Conf_Fichas!H3))</f>
        <v>0</v>
      </c>
      <c r="I5">
        <f ca="1">SUMIF(Fichas!$F:$F,Conf_Fichas!$F5,INDIRECT(I2))+SUMIF(Fichas!$P:$P,Conf_Fichas!$F5,INDIRECT(Conf_Fichas!I3))</f>
        <v>1</v>
      </c>
      <c r="J5">
        <f ca="1">SUMIF(Fichas!$F:$F,Conf_Fichas!$F5,INDIRECT(J2))+SUMIF(Fichas!$P:$P,Conf_Fichas!$F5,INDIRECT(Conf_Fichas!J3))</f>
        <v>0</v>
      </c>
      <c r="K5">
        <f ca="1">SUMIF(Fichas!$F:$F,Conf_Fichas!$F5,INDIRECT(K2))+SUMIF(Fichas!$P:$P,Conf_Fichas!$F5,INDIRECT(Conf_Fichas!K3))</f>
        <v>0</v>
      </c>
      <c r="L5">
        <f ca="1">RANK(H5,H4:H187,0)</f>
        <v>1</v>
      </c>
      <c r="M5">
        <f t="shared" ref="M5:O5" ca="1" si="7">RANK(I5,I4:I187,0)</f>
        <v>9</v>
      </c>
      <c r="N5">
        <f t="shared" ca="1" si="7"/>
        <v>4</v>
      </c>
      <c r="O5">
        <f t="shared" ca="1" si="7"/>
        <v>36</v>
      </c>
      <c r="P5">
        <f ca="1">COUNTIF($L$4:L5,L5)-1</f>
        <v>1</v>
      </c>
      <c r="Q5">
        <f ca="1">COUNTIF($M$4:M5,M5)-1</f>
        <v>0</v>
      </c>
      <c r="R5">
        <f ca="1">COUNTIF($N$4:N5,N5)-1</f>
        <v>1</v>
      </c>
      <c r="S5">
        <f ca="1">COUNTIF($O$4:O5,O5)-1</f>
        <v>1</v>
      </c>
      <c r="U5">
        <f t="shared" ref="U5:U12" ca="1" si="8">AB5+AE5</f>
        <v>6</v>
      </c>
      <c r="V5">
        <f t="shared" ref="V5:V12" ca="1" si="9">AC5+AF5</f>
        <v>4</v>
      </c>
      <c r="W5">
        <f t="shared" ref="W5:W12" ca="1" si="10">AD5+AG5</f>
        <v>8</v>
      </c>
      <c r="X5" t="str">
        <f>Plantillas!W4</f>
        <v>Yuichi Nishimura</v>
      </c>
      <c r="Y5">
        <f ca="1">SUMIF(Fichas!$C:$C,X5,INDIRECT(Y$2))+SUMIF(Fichas!$C:$C,X5,INDIRECT(Y$3))</f>
        <v>4</v>
      </c>
      <c r="Z5">
        <f ca="1">SUMIF(Fichas!$C:$C,X5,INDIRECT(Z$2))+SUMIF(Fichas!$C:$C,X5,INDIRECT(Z$3))</f>
        <v>0</v>
      </c>
      <c r="AA5">
        <f ca="1">SUMIF(Fichas!$C:$C,X5,INDIRECT(AA$2))+SUMIF(Fichas!$C:$C,X5,INDIRECT(AA$3))</f>
        <v>3</v>
      </c>
      <c r="AB5">
        <f t="shared" ref="AB5:AB13" ca="1" si="11">RANK(Y5,$Y$4:$Y$13,0)</f>
        <v>5</v>
      </c>
      <c r="AC5">
        <f t="shared" ref="AC5:AC13" ca="1" si="12">RANK(Z5,$Z$4:$Z$13,0)</f>
        <v>3</v>
      </c>
      <c r="AD5">
        <f t="shared" ref="AD5:AD13" ca="1" si="13">RANK(AA5,$AA$4:$AA$13,0)</f>
        <v>8</v>
      </c>
      <c r="AE5">
        <f ca="1">COUNTIF($Y$4:Y5,Y5)-1</f>
        <v>1</v>
      </c>
      <c r="AF5">
        <f ca="1">COUNTIF($Z$4:Z5,Z5)-1</f>
        <v>1</v>
      </c>
      <c r="AG5">
        <f ca="1">COUNTIF($AA$4:AA5,AA5)-1</f>
        <v>0</v>
      </c>
    </row>
    <row r="6" spans="1:33" x14ac:dyDescent="0.25">
      <c r="A6">
        <f t="shared" ca="1" si="3"/>
        <v>3</v>
      </c>
      <c r="B6">
        <f t="shared" ca="1" si="4"/>
        <v>10</v>
      </c>
      <c r="C6">
        <f t="shared" ca="1" si="5"/>
        <v>6</v>
      </c>
      <c r="D6">
        <f t="shared" ca="1" si="6"/>
        <v>38</v>
      </c>
      <c r="E6">
        <f>Plantillas!C5</f>
        <v>3</v>
      </c>
      <c r="F6" t="str">
        <f>Plantillas!D5</f>
        <v>Thiago Silva</v>
      </c>
      <c r="G6" t="str">
        <f>Plantillas!E5</f>
        <v>DF</v>
      </c>
      <c r="H6">
        <f ca="1">SUMIF(Fichas!$F:$F,Conf_Fichas!$F6,INDIRECT(H2))+SUMIF(Fichas!$P:$P,Conf_Fichas!$F6,INDIRECT(Conf_Fichas!H3))</f>
        <v>0</v>
      </c>
      <c r="I6">
        <f ca="1">SUMIF(Fichas!$F:$F,Conf_Fichas!$F6,INDIRECT(I2))+SUMIF(Fichas!$P:$P,Conf_Fichas!$F6,INDIRECT(Conf_Fichas!I3))</f>
        <v>1</v>
      </c>
      <c r="J6">
        <f ca="1">SUMIF(Fichas!$F:$F,Conf_Fichas!$F6,INDIRECT(J2))+SUMIF(Fichas!$P:$P,Conf_Fichas!$F6,INDIRECT(Conf_Fichas!J3))</f>
        <v>0</v>
      </c>
      <c r="K6">
        <f ca="1">SUMIF(Fichas!$F:$F,Conf_Fichas!$F6,INDIRECT(K2))+SUMIF(Fichas!$P:$P,Conf_Fichas!$F6,INDIRECT(Conf_Fichas!K3))</f>
        <v>0</v>
      </c>
      <c r="L6">
        <f ca="1">RANK(H6,H4:H187,0)</f>
        <v>1</v>
      </c>
      <c r="M6">
        <f t="shared" ref="M6:O6" ca="1" si="14">RANK(I6,I4:I187,0)</f>
        <v>9</v>
      </c>
      <c r="N6">
        <f t="shared" ca="1" si="14"/>
        <v>4</v>
      </c>
      <c r="O6">
        <f t="shared" ca="1" si="14"/>
        <v>36</v>
      </c>
      <c r="P6">
        <f ca="1">COUNTIF($L$4:L6,L6)-1</f>
        <v>2</v>
      </c>
      <c r="Q6">
        <f ca="1">COUNTIF($M$4:M6,M6)-1</f>
        <v>1</v>
      </c>
      <c r="R6">
        <f ca="1">COUNTIF($N$4:N6,N6)-1</f>
        <v>2</v>
      </c>
      <c r="S6">
        <f ca="1">COUNTIF($O$4:O6,O6)-1</f>
        <v>2</v>
      </c>
      <c r="U6">
        <f t="shared" ca="1" si="8"/>
        <v>4</v>
      </c>
      <c r="V6">
        <f t="shared" ca="1" si="9"/>
        <v>5</v>
      </c>
      <c r="W6">
        <f t="shared" ca="1" si="10"/>
        <v>1</v>
      </c>
      <c r="X6" t="str">
        <f>Plantillas!W5</f>
        <v>Djamel Haimoudi</v>
      </c>
      <c r="Y6">
        <f ca="1">SUMIF(Fichas!$C:$C,X6,INDIRECT(Y$2))+SUMIF(Fichas!$C:$C,X6,INDIRECT(Y$3))</f>
        <v>5</v>
      </c>
      <c r="Z6">
        <f ca="1">SUMIF(Fichas!$C:$C,X6,INDIRECT(Z$2))+SUMIF(Fichas!$C:$C,X6,INDIRECT(Z$3))</f>
        <v>0</v>
      </c>
      <c r="AA6">
        <f ca="1">SUMIF(Fichas!$C:$C,X6,INDIRECT(AA$2))+SUMIF(Fichas!$C:$C,X6,INDIRECT(AA$3))</f>
        <v>14</v>
      </c>
      <c r="AB6">
        <f t="shared" ca="1" si="11"/>
        <v>4</v>
      </c>
      <c r="AC6">
        <f ca="1">RANK(Z6,$Z$4:$Z$13,0)</f>
        <v>3</v>
      </c>
      <c r="AD6">
        <f t="shared" ca="1" si="13"/>
        <v>1</v>
      </c>
      <c r="AE6">
        <f ca="1">COUNTIF($Y$4:Y6,Y6)-1</f>
        <v>0</v>
      </c>
      <c r="AF6">
        <f ca="1">COUNTIF($Z$4:Z6,Z6)-1</f>
        <v>2</v>
      </c>
      <c r="AG6">
        <f ca="1">COUNTIF($AA$4:AA6,AA6)-1</f>
        <v>0</v>
      </c>
    </row>
    <row r="7" spans="1:33" x14ac:dyDescent="0.25">
      <c r="A7">
        <f t="shared" ca="1" si="3"/>
        <v>4</v>
      </c>
      <c r="B7">
        <f t="shared" ca="1" si="4"/>
        <v>1</v>
      </c>
      <c r="C7">
        <f t="shared" ca="1" si="5"/>
        <v>7</v>
      </c>
      <c r="D7">
        <f t="shared" ca="1" si="6"/>
        <v>39</v>
      </c>
      <c r="E7">
        <f>Plantillas!C6</f>
        <v>4</v>
      </c>
      <c r="F7" t="str">
        <f>Plantillas!D6</f>
        <v>David Luiz</v>
      </c>
      <c r="G7" t="str">
        <f>Plantillas!E6</f>
        <v>DF</v>
      </c>
      <c r="H7">
        <f ca="1">SUMIF(Fichas!$F:$F,Conf_Fichas!$F7,INDIRECT(H2))+SUMIF(Fichas!$P:$P,Conf_Fichas!$F7,INDIRECT(Conf_Fichas!H3))</f>
        <v>0</v>
      </c>
      <c r="I7">
        <f ca="1">SUMIF(Fichas!$F:$F,Conf_Fichas!$F7,INDIRECT(I2))+SUMIF(Fichas!$P:$P,Conf_Fichas!$F7,INDIRECT(Conf_Fichas!I3))</f>
        <v>2</v>
      </c>
      <c r="J7">
        <f ca="1">SUMIF(Fichas!$F:$F,Conf_Fichas!$F7,INDIRECT(J2))+SUMIF(Fichas!$P:$P,Conf_Fichas!$F7,INDIRECT(Conf_Fichas!J3))</f>
        <v>0</v>
      </c>
      <c r="K7">
        <f ca="1">SUMIF(Fichas!$F:$F,Conf_Fichas!$F7,INDIRECT(K2))+SUMIF(Fichas!$P:$P,Conf_Fichas!$F7,INDIRECT(Conf_Fichas!K3))</f>
        <v>0</v>
      </c>
      <c r="L7">
        <f ca="1">RANK(H7,H4:H187,0)</f>
        <v>1</v>
      </c>
      <c r="M7">
        <f t="shared" ref="M7:O7" ca="1" si="15">RANK(I7,I4:I187,0)</f>
        <v>1</v>
      </c>
      <c r="N7">
        <f t="shared" ca="1" si="15"/>
        <v>4</v>
      </c>
      <c r="O7">
        <f t="shared" ca="1" si="15"/>
        <v>36</v>
      </c>
      <c r="P7">
        <f ca="1">COUNTIF($L$4:L7,L7)-1</f>
        <v>3</v>
      </c>
      <c r="Q7">
        <f ca="1">COUNTIF($M$4:M7,M7)-1</f>
        <v>0</v>
      </c>
      <c r="R7">
        <f ca="1">COUNTIF($N$4:N7,N7)-1</f>
        <v>3</v>
      </c>
      <c r="S7">
        <f ca="1">COUNTIF($O$4:O7,O7)-1</f>
        <v>3</v>
      </c>
      <c r="U7">
        <f t="shared" ca="1" si="8"/>
        <v>9</v>
      </c>
      <c r="V7">
        <f t="shared" ca="1" si="9"/>
        <v>6</v>
      </c>
      <c r="W7">
        <f t="shared" ca="1" si="10"/>
        <v>3</v>
      </c>
      <c r="X7" t="str">
        <f>Plantillas!W6</f>
        <v>Joel Aguilar</v>
      </c>
      <c r="Y7">
        <f ca="1">SUMIF(Fichas!$C:$C,X7,INDIRECT(Y$2))+SUMIF(Fichas!$C:$C,X7,INDIRECT(Y$3))</f>
        <v>1</v>
      </c>
      <c r="Z7">
        <f ca="1">SUMIF(Fichas!$C:$C,X7,INDIRECT(Z$2))+SUMIF(Fichas!$C:$C,X7,INDIRECT(Z$3))</f>
        <v>0</v>
      </c>
      <c r="AA7">
        <f ca="1">SUMIF(Fichas!$C:$C,X7,INDIRECT(AA$2))+SUMIF(Fichas!$C:$C,X7,INDIRECT(AA$3))</f>
        <v>8</v>
      </c>
      <c r="AB7">
        <f t="shared" ca="1" si="11"/>
        <v>9</v>
      </c>
      <c r="AC7">
        <f t="shared" ca="1" si="12"/>
        <v>3</v>
      </c>
      <c r="AD7">
        <f t="shared" ca="1" si="13"/>
        <v>3</v>
      </c>
      <c r="AE7">
        <f ca="1">COUNTIF($Y$4:Y7,Y7)-1</f>
        <v>0</v>
      </c>
      <c r="AF7">
        <f ca="1">COUNTIF($Z$4:Z7,Z7)-1</f>
        <v>3</v>
      </c>
      <c r="AG7">
        <f ca="1">COUNTIF($AA$4:AA7,AA7)-1</f>
        <v>0</v>
      </c>
    </row>
    <row r="8" spans="1:33" x14ac:dyDescent="0.25">
      <c r="A8">
        <f t="shared" ca="1" si="3"/>
        <v>5</v>
      </c>
      <c r="B8">
        <f t="shared" ca="1" si="4"/>
        <v>39</v>
      </c>
      <c r="C8">
        <f t="shared" ca="1" si="5"/>
        <v>8</v>
      </c>
      <c r="D8">
        <f t="shared" ca="1" si="6"/>
        <v>40</v>
      </c>
      <c r="E8">
        <f>Plantillas!C7</f>
        <v>5</v>
      </c>
      <c r="F8" t="str">
        <f>Plantillas!D7</f>
        <v>Fernando</v>
      </c>
      <c r="G8" t="str">
        <f>Plantillas!E7</f>
        <v>MC</v>
      </c>
      <c r="H8">
        <f ca="1">SUMIF(Fichas!$F:$F,Conf_Fichas!$F8,INDIRECT(H2))+SUMIF(Fichas!$P:$P,Conf_Fichas!$F8,INDIRECT(Conf_Fichas!H3))</f>
        <v>0</v>
      </c>
      <c r="I8">
        <f ca="1">SUMIF(Fichas!$F:$F,Conf_Fichas!$F8,INDIRECT(I2))+SUMIF(Fichas!$P:$P,Conf_Fichas!$F8,INDIRECT(Conf_Fichas!I3))</f>
        <v>0</v>
      </c>
      <c r="J8">
        <f ca="1">SUMIF(Fichas!$F:$F,Conf_Fichas!$F8,INDIRECT(J2))+SUMIF(Fichas!$P:$P,Conf_Fichas!$F8,INDIRECT(Conf_Fichas!J3))</f>
        <v>0</v>
      </c>
      <c r="K8">
        <f ca="1">SUMIF(Fichas!$F:$F,Conf_Fichas!$F8,INDIRECT(K2))+SUMIF(Fichas!$P:$P,Conf_Fichas!$F8,INDIRECT(Conf_Fichas!K3))</f>
        <v>0</v>
      </c>
      <c r="L8">
        <f ca="1">RANK(H8,H4:H187,0)</f>
        <v>1</v>
      </c>
      <c r="M8">
        <f t="shared" ref="M8:O8" ca="1" si="16">RANK(I8,I4:I187,0)</f>
        <v>38</v>
      </c>
      <c r="N8">
        <f t="shared" ca="1" si="16"/>
        <v>4</v>
      </c>
      <c r="O8">
        <f t="shared" ca="1" si="16"/>
        <v>36</v>
      </c>
      <c r="P8">
        <f ca="1">COUNTIF($L$4:L8,L8)-1</f>
        <v>4</v>
      </c>
      <c r="Q8">
        <f ca="1">COUNTIF($M$4:M8,M8)-1</f>
        <v>1</v>
      </c>
      <c r="R8">
        <f ca="1">COUNTIF($N$4:N8,N8)-1</f>
        <v>4</v>
      </c>
      <c r="S8">
        <f ca="1">COUNTIF($O$4:O8,O8)-1</f>
        <v>4</v>
      </c>
      <c r="U8">
        <f t="shared" ca="1" si="8"/>
        <v>10</v>
      </c>
      <c r="V8">
        <f t="shared" ca="1" si="9"/>
        <v>7</v>
      </c>
      <c r="W8">
        <f t="shared" ca="1" si="10"/>
        <v>5</v>
      </c>
      <c r="X8" t="str">
        <f>Plantillas!W7</f>
        <v>Diego Abal</v>
      </c>
      <c r="Y8">
        <f ca="1">SUMIF(Fichas!$C:$C,X8,INDIRECT(Y$2))+SUMIF(Fichas!$C:$C,X8,INDIRECT(Y$3))</f>
        <v>0</v>
      </c>
      <c r="Z8">
        <f ca="1">SUMIF(Fichas!$C:$C,X8,INDIRECT(Z$2))+SUMIF(Fichas!$C:$C,X8,INDIRECT(Z$3))</f>
        <v>0</v>
      </c>
      <c r="AA8">
        <f ca="1">SUMIF(Fichas!$C:$C,X8,INDIRECT(AA$2))+SUMIF(Fichas!$C:$C,X8,INDIRECT(AA$3))</f>
        <v>6</v>
      </c>
      <c r="AB8">
        <f t="shared" ca="1" si="11"/>
        <v>10</v>
      </c>
      <c r="AC8">
        <f t="shared" ca="1" si="12"/>
        <v>3</v>
      </c>
      <c r="AD8">
        <f t="shared" ca="1" si="13"/>
        <v>4</v>
      </c>
      <c r="AE8">
        <f ca="1">COUNTIF($Y$4:Y8,Y8)-1</f>
        <v>0</v>
      </c>
      <c r="AF8">
        <f ca="1">COUNTIF($Z$4:Z8,Z8)-1</f>
        <v>4</v>
      </c>
      <c r="AG8">
        <f ca="1">COUNTIF($AA$4:AA8,AA8)-1</f>
        <v>1</v>
      </c>
    </row>
    <row r="9" spans="1:33" x14ac:dyDescent="0.25">
      <c r="A9">
        <f t="shared" ca="1" si="3"/>
        <v>6</v>
      </c>
      <c r="B9">
        <f t="shared" ca="1" si="4"/>
        <v>11</v>
      </c>
      <c r="C9">
        <f t="shared" ca="1" si="5"/>
        <v>9</v>
      </c>
      <c r="D9">
        <f t="shared" ca="1" si="6"/>
        <v>41</v>
      </c>
      <c r="E9">
        <f>Plantillas!C8</f>
        <v>6</v>
      </c>
      <c r="F9" t="str">
        <f>Plantillas!D8</f>
        <v>Marcelo</v>
      </c>
      <c r="G9" t="str">
        <f>Plantillas!E8</f>
        <v>DF</v>
      </c>
      <c r="H9">
        <f ca="1">SUMIF(Fichas!$F:$F,Conf_Fichas!$F9,INDIRECT(H2))+SUMIF(Fichas!$P:$P,Conf_Fichas!$F9,INDIRECT(Conf_Fichas!H3))</f>
        <v>0</v>
      </c>
      <c r="I9">
        <f ca="1">SUMIF(Fichas!$F:$F,Conf_Fichas!$F9,INDIRECT(I2))+SUMIF(Fichas!$P:$P,Conf_Fichas!$F9,INDIRECT(Conf_Fichas!I3))</f>
        <v>1</v>
      </c>
      <c r="J9">
        <f ca="1">SUMIF(Fichas!$F:$F,Conf_Fichas!$F9,INDIRECT(J2))+SUMIF(Fichas!$P:$P,Conf_Fichas!$F9,INDIRECT(Conf_Fichas!J3))</f>
        <v>0</v>
      </c>
      <c r="K9">
        <f ca="1">SUMIF(Fichas!$F:$F,Conf_Fichas!$F9,INDIRECT(K2))+SUMIF(Fichas!$P:$P,Conf_Fichas!$F9,INDIRECT(Conf_Fichas!K3))</f>
        <v>0</v>
      </c>
      <c r="L9">
        <f ca="1">RANK(H9,H4:H187,0)</f>
        <v>1</v>
      </c>
      <c r="M9">
        <f t="shared" ref="M9:O9" ca="1" si="17">RANK(I9,I4:I187,0)</f>
        <v>9</v>
      </c>
      <c r="N9">
        <f t="shared" ca="1" si="17"/>
        <v>4</v>
      </c>
      <c r="O9">
        <f t="shared" ca="1" si="17"/>
        <v>36</v>
      </c>
      <c r="P9">
        <f ca="1">COUNTIF($L$4:L9,L9)-1</f>
        <v>5</v>
      </c>
      <c r="Q9">
        <f ca="1">COUNTIF($M$4:M9,M9)-1</f>
        <v>2</v>
      </c>
      <c r="R9">
        <f ca="1">COUNTIF($N$4:N9,N9)-1</f>
        <v>5</v>
      </c>
      <c r="S9">
        <f ca="1">COUNTIF($O$4:O9,O9)-1</f>
        <v>5</v>
      </c>
      <c r="U9">
        <f t="shared" ca="1" si="8"/>
        <v>1</v>
      </c>
      <c r="V9">
        <f t="shared" ca="1" si="9"/>
        <v>8</v>
      </c>
      <c r="W9">
        <f t="shared" ca="1" si="10"/>
        <v>6</v>
      </c>
      <c r="X9" t="str">
        <f>Plantillas!W8</f>
        <v>Enrique Osses</v>
      </c>
      <c r="Y9">
        <f ca="1">SUMIF(Fichas!$C:$C,X9,INDIRECT(Y$2))+SUMIF(Fichas!$C:$C,X9,INDIRECT(Y$3))</f>
        <v>10</v>
      </c>
      <c r="Z9">
        <f ca="1">SUMIF(Fichas!$C:$C,X9,INDIRECT(Z$2))+SUMIF(Fichas!$C:$C,X9,INDIRECT(Z$3))</f>
        <v>0</v>
      </c>
      <c r="AA9">
        <f ca="1">SUMIF(Fichas!$C:$C,X9,INDIRECT(AA$2))+SUMIF(Fichas!$C:$C,X9,INDIRECT(AA$3))</f>
        <v>6</v>
      </c>
      <c r="AB9">
        <f t="shared" ca="1" si="11"/>
        <v>1</v>
      </c>
      <c r="AC9">
        <f t="shared" ca="1" si="12"/>
        <v>3</v>
      </c>
      <c r="AD9">
        <f t="shared" ca="1" si="13"/>
        <v>4</v>
      </c>
      <c r="AE9">
        <f ca="1">COUNTIF($Y$4:Y9,Y9)-1</f>
        <v>0</v>
      </c>
      <c r="AF9">
        <f ca="1">COUNTIF($Z$4:Z9,Z9)-1</f>
        <v>5</v>
      </c>
      <c r="AG9">
        <f ca="1">COUNTIF($AA$4:AA9,AA9)-1</f>
        <v>2</v>
      </c>
    </row>
    <row r="10" spans="1:33" x14ac:dyDescent="0.25">
      <c r="A10">
        <f t="shared" ca="1" si="3"/>
        <v>7</v>
      </c>
      <c r="B10">
        <f t="shared" ca="1" si="4"/>
        <v>40</v>
      </c>
      <c r="C10">
        <f t="shared" ca="1" si="5"/>
        <v>10</v>
      </c>
      <c r="D10">
        <f t="shared" ca="1" si="6"/>
        <v>42</v>
      </c>
      <c r="E10">
        <f>Plantillas!C9</f>
        <v>7</v>
      </c>
      <c r="F10" t="str">
        <f>Plantillas!D9</f>
        <v>Lucas</v>
      </c>
      <c r="G10" t="str">
        <f>Plantillas!E9</f>
        <v>MC</v>
      </c>
      <c r="H10">
        <f ca="1">SUMIF(Fichas!$F:$F,Conf_Fichas!$F10,INDIRECT(H2))+SUMIF(Fichas!$P:$P,Conf_Fichas!$F10,INDIRECT(Conf_Fichas!H3))</f>
        <v>0</v>
      </c>
      <c r="I10">
        <f ca="1">SUMIF(Fichas!$F:$F,Conf_Fichas!$F10,INDIRECT(I2))+SUMIF(Fichas!$P:$P,Conf_Fichas!$F10,INDIRECT(Conf_Fichas!I3))</f>
        <v>0</v>
      </c>
      <c r="J10">
        <f ca="1">SUMIF(Fichas!$F:$F,Conf_Fichas!$F10,INDIRECT(J2))+SUMIF(Fichas!$P:$P,Conf_Fichas!$F10,INDIRECT(Conf_Fichas!J3))</f>
        <v>0</v>
      </c>
      <c r="K10">
        <f ca="1">SUMIF(Fichas!$F:$F,Conf_Fichas!$F10,INDIRECT(K2))+SUMIF(Fichas!$P:$P,Conf_Fichas!$F10,INDIRECT(Conf_Fichas!K3))</f>
        <v>0</v>
      </c>
      <c r="L10">
        <f ca="1">RANK(H10,H4:H187,0)</f>
        <v>1</v>
      </c>
      <c r="M10">
        <f t="shared" ref="M10:O10" ca="1" si="18">RANK(I10,I4:I187,0)</f>
        <v>38</v>
      </c>
      <c r="N10">
        <f t="shared" ca="1" si="18"/>
        <v>4</v>
      </c>
      <c r="O10">
        <f t="shared" ca="1" si="18"/>
        <v>36</v>
      </c>
      <c r="P10">
        <f ca="1">COUNTIF($L$4:L10,L10)-1</f>
        <v>6</v>
      </c>
      <c r="Q10">
        <f ca="1">COUNTIF($M$4:M10,M10)-1</f>
        <v>2</v>
      </c>
      <c r="R10">
        <f ca="1">COUNTIF($N$4:N10,N10)-1</f>
        <v>6</v>
      </c>
      <c r="S10">
        <f ca="1">COUNTIF($O$4:O10,O10)-1</f>
        <v>6</v>
      </c>
      <c r="U10">
        <f t="shared" ca="1" si="8"/>
        <v>8</v>
      </c>
      <c r="V10">
        <f t="shared" ca="1" si="9"/>
        <v>9</v>
      </c>
      <c r="W10">
        <f t="shared" ca="1" si="10"/>
        <v>9</v>
      </c>
      <c r="X10" t="str">
        <f>Plantillas!W9</f>
        <v>Felix Brych</v>
      </c>
      <c r="Y10">
        <f ca="1">SUMIF(Fichas!$C:$C,X10,INDIRECT(Y$2))+SUMIF(Fichas!$C:$C,X10,INDIRECT(Y$3))</f>
        <v>2</v>
      </c>
      <c r="Z10">
        <f ca="1">SUMIF(Fichas!$C:$C,X10,INDIRECT(Z$2))+SUMIF(Fichas!$C:$C,X10,INDIRECT(Z$3))</f>
        <v>0</v>
      </c>
      <c r="AA10">
        <f ca="1">SUMIF(Fichas!$C:$C,X10,INDIRECT(AA$2))+SUMIF(Fichas!$C:$C,X10,INDIRECT(AA$3))</f>
        <v>3</v>
      </c>
      <c r="AB10">
        <f t="shared" ca="1" si="11"/>
        <v>8</v>
      </c>
      <c r="AC10">
        <f t="shared" ca="1" si="12"/>
        <v>3</v>
      </c>
      <c r="AD10">
        <f t="shared" ca="1" si="13"/>
        <v>8</v>
      </c>
      <c r="AE10">
        <f ca="1">COUNTIF($Y$4:Y10,Y10)-1</f>
        <v>0</v>
      </c>
      <c r="AF10">
        <f ca="1">COUNTIF($Z$4:Z10,Z10)-1</f>
        <v>6</v>
      </c>
      <c r="AG10">
        <f ca="1">COUNTIF($AA$4:AA10,AA10)-1</f>
        <v>1</v>
      </c>
    </row>
    <row r="11" spans="1:33" x14ac:dyDescent="0.25">
      <c r="A11">
        <f t="shared" ca="1" si="3"/>
        <v>8</v>
      </c>
      <c r="B11">
        <f t="shared" ca="1" si="4"/>
        <v>41</v>
      </c>
      <c r="C11">
        <f t="shared" ca="1" si="5"/>
        <v>11</v>
      </c>
      <c r="D11">
        <f t="shared" ca="1" si="6"/>
        <v>43</v>
      </c>
      <c r="E11">
        <f>Plantillas!C10</f>
        <v>8</v>
      </c>
      <c r="F11" t="str">
        <f>Plantillas!D10</f>
        <v>Hernanes</v>
      </c>
      <c r="G11" t="str">
        <f>Plantillas!E10</f>
        <v>MC</v>
      </c>
      <c r="H11">
        <f ca="1">SUMIF(Fichas!$F:$F,Conf_Fichas!$F11,INDIRECT(H2))+SUMIF(Fichas!$P:$P,Conf_Fichas!$F11,INDIRECT(Conf_Fichas!H3))</f>
        <v>0</v>
      </c>
      <c r="I11">
        <f ca="1">SUMIF(Fichas!$F:$F,Conf_Fichas!$F11,INDIRECT(I2))+SUMIF(Fichas!$P:$P,Conf_Fichas!$F11,INDIRECT(Conf_Fichas!I3))</f>
        <v>0</v>
      </c>
      <c r="J11">
        <f ca="1">SUMIF(Fichas!$F:$F,Conf_Fichas!$F11,INDIRECT(J2))+SUMIF(Fichas!$P:$P,Conf_Fichas!$F11,INDIRECT(Conf_Fichas!J3))</f>
        <v>0</v>
      </c>
      <c r="K11">
        <f ca="1">SUMIF(Fichas!$F:$F,Conf_Fichas!$F11,INDIRECT(K2))+SUMIF(Fichas!$P:$P,Conf_Fichas!$F11,INDIRECT(Conf_Fichas!K3))</f>
        <v>0</v>
      </c>
      <c r="L11">
        <f ca="1">RANK(H11,H4:H187,0)</f>
        <v>1</v>
      </c>
      <c r="M11">
        <f t="shared" ref="M11:O11" ca="1" si="19">RANK(I11,I4:I187,0)</f>
        <v>38</v>
      </c>
      <c r="N11">
        <f t="shared" ca="1" si="19"/>
        <v>4</v>
      </c>
      <c r="O11">
        <f t="shared" ca="1" si="19"/>
        <v>36</v>
      </c>
      <c r="P11">
        <f ca="1">COUNTIF($L$4:L11,L11)-1</f>
        <v>7</v>
      </c>
      <c r="Q11">
        <f ca="1">COUNTIF($M$4:M11,M11)-1</f>
        <v>3</v>
      </c>
      <c r="R11">
        <f ca="1">COUNTIF($N$4:N11,N11)-1</f>
        <v>7</v>
      </c>
      <c r="S11">
        <f ca="1">COUNTIF($O$4:O11,O11)-1</f>
        <v>7</v>
      </c>
      <c r="U11">
        <f t="shared" ca="1" si="8"/>
        <v>7</v>
      </c>
      <c r="V11">
        <f t="shared" ca="1" si="9"/>
        <v>2</v>
      </c>
      <c r="W11">
        <f t="shared" ca="1" si="10"/>
        <v>7</v>
      </c>
      <c r="X11" t="str">
        <f>Plantillas!W10</f>
        <v>Björn Kuipers</v>
      </c>
      <c r="Y11">
        <f ca="1">SUMIF(Fichas!$C:$C,X11,INDIRECT(Y$2))+SUMIF(Fichas!$C:$C,X11,INDIRECT(Y$3))</f>
        <v>4</v>
      </c>
      <c r="Z11">
        <f ca="1">SUMIF(Fichas!$C:$C,X11,INDIRECT(Z$2))+SUMIF(Fichas!$C:$C,X11,INDIRECT(Z$3))</f>
        <v>1</v>
      </c>
      <c r="AA11">
        <f ca="1">SUMIF(Fichas!$C:$C,X11,INDIRECT(AA$2))+SUMIF(Fichas!$C:$C,X11,INDIRECT(AA$3))</f>
        <v>6</v>
      </c>
      <c r="AB11">
        <f t="shared" ca="1" si="11"/>
        <v>5</v>
      </c>
      <c r="AC11">
        <f t="shared" ca="1" si="12"/>
        <v>2</v>
      </c>
      <c r="AD11">
        <f t="shared" ca="1" si="13"/>
        <v>4</v>
      </c>
      <c r="AE11">
        <f ca="1">COUNTIF($Y$4:Y11,Y11)-1</f>
        <v>2</v>
      </c>
      <c r="AF11">
        <f ca="1">COUNTIF($Z$4:Z11,Z11)-1</f>
        <v>0</v>
      </c>
      <c r="AG11">
        <f ca="1">COUNTIF($AA$4:AA11,AA11)-1</f>
        <v>3</v>
      </c>
    </row>
    <row r="12" spans="1:33" x14ac:dyDescent="0.25">
      <c r="A12">
        <f t="shared" ca="1" si="3"/>
        <v>9</v>
      </c>
      <c r="B12">
        <f t="shared" ca="1" si="4"/>
        <v>42</v>
      </c>
      <c r="C12">
        <f t="shared" ca="1" si="5"/>
        <v>12</v>
      </c>
      <c r="D12">
        <f t="shared" ca="1" si="6"/>
        <v>1</v>
      </c>
      <c r="E12">
        <f>Plantillas!C11</f>
        <v>9</v>
      </c>
      <c r="F12" t="str">
        <f>Plantillas!D11</f>
        <v>Fred</v>
      </c>
      <c r="G12" t="str">
        <f>Plantillas!E11</f>
        <v>DT</v>
      </c>
      <c r="H12">
        <f ca="1">SUMIF(Fichas!$F:$F,Conf_Fichas!$F12,INDIRECT(H2))+SUMIF(Fichas!$P:$P,Conf_Fichas!$F12,INDIRECT(Conf_Fichas!H3))</f>
        <v>0</v>
      </c>
      <c r="I12">
        <f ca="1">SUMIF(Fichas!$F:$F,Conf_Fichas!$F12,INDIRECT(I2))+SUMIF(Fichas!$P:$P,Conf_Fichas!$F12,INDIRECT(Conf_Fichas!I3))</f>
        <v>0</v>
      </c>
      <c r="J12">
        <f ca="1">SUMIF(Fichas!$F:$F,Conf_Fichas!$F12,INDIRECT(J2))+SUMIF(Fichas!$P:$P,Conf_Fichas!$F12,INDIRECT(Conf_Fichas!J3))</f>
        <v>0</v>
      </c>
      <c r="K12">
        <f ca="1">SUMIF(Fichas!$F:$F,Conf_Fichas!$F12,INDIRECT(K2))+SUMIF(Fichas!$P:$P,Conf_Fichas!$F12,INDIRECT(Conf_Fichas!K3))</f>
        <v>5</v>
      </c>
      <c r="L12">
        <f ca="1">RANK(H12,H4:H187,0)</f>
        <v>1</v>
      </c>
      <c r="M12">
        <f t="shared" ref="M12:O12" ca="1" si="20">RANK(I12,I4:I187,0)</f>
        <v>38</v>
      </c>
      <c r="N12">
        <f t="shared" ca="1" si="20"/>
        <v>4</v>
      </c>
      <c r="O12">
        <f t="shared" ca="1" si="20"/>
        <v>1</v>
      </c>
      <c r="P12">
        <f ca="1">COUNTIF($L$4:L12,L12)-1</f>
        <v>8</v>
      </c>
      <c r="Q12">
        <f ca="1">COUNTIF($M$4:M12,M12)-1</f>
        <v>4</v>
      </c>
      <c r="R12">
        <f ca="1">COUNTIF($N$4:N12,N12)-1</f>
        <v>8</v>
      </c>
      <c r="S12">
        <f ca="1">COUNTIF($O$4:O12,O12)-1</f>
        <v>0</v>
      </c>
      <c r="U12">
        <f t="shared" ca="1" si="8"/>
        <v>2</v>
      </c>
      <c r="V12">
        <f t="shared" ca="1" si="9"/>
        <v>1</v>
      </c>
      <c r="W12">
        <f t="shared" ca="1" si="10"/>
        <v>2</v>
      </c>
      <c r="X12" t="str">
        <f>Plantillas!W11</f>
        <v>Pedro Proença</v>
      </c>
      <c r="Y12">
        <f ca="1">SUMIF(Fichas!$C:$C,X12,INDIRECT(Y$2))+SUMIF(Fichas!$C:$C,X12,INDIRECT(Y$3))</f>
        <v>8</v>
      </c>
      <c r="Z12">
        <f ca="1">SUMIF(Fichas!$C:$C,X12,INDIRECT(Z$2))+SUMIF(Fichas!$C:$C,X12,INDIRECT(Z$3))</f>
        <v>2</v>
      </c>
      <c r="AA12">
        <f ca="1">SUMIF(Fichas!$C:$C,X12,INDIRECT(AA$2))+SUMIF(Fichas!$C:$C,X12,INDIRECT(AA$3))</f>
        <v>11</v>
      </c>
      <c r="AB12">
        <f ca="1">RANK(Y12,$Y$4:$Y$13,0)</f>
        <v>2</v>
      </c>
      <c r="AC12">
        <f ca="1">RANK(Z12,$Z$4:$Z$13,0)</f>
        <v>1</v>
      </c>
      <c r="AD12">
        <f ca="1">RANK(AA12,$AA$4:$AA$13,0)</f>
        <v>2</v>
      </c>
      <c r="AE12">
        <f ca="1">COUNTIF($Y$4:Y12,Y12)-1</f>
        <v>0</v>
      </c>
      <c r="AF12">
        <f ca="1">COUNTIF($Z$4:Z12,Z12)-1</f>
        <v>0</v>
      </c>
      <c r="AG12">
        <f ca="1">COUNTIF($AA$4:AA12,AA12)-1</f>
        <v>0</v>
      </c>
    </row>
    <row r="13" spans="1:33" x14ac:dyDescent="0.25">
      <c r="A13">
        <f t="shared" ca="1" si="3"/>
        <v>10</v>
      </c>
      <c r="B13">
        <f t="shared" ca="1" si="4"/>
        <v>12</v>
      </c>
      <c r="C13">
        <f t="shared" ca="1" si="5"/>
        <v>13</v>
      </c>
      <c r="D13">
        <f t="shared" ca="1" si="6"/>
        <v>3</v>
      </c>
      <c r="E13">
        <f>Plantillas!C12</f>
        <v>10</v>
      </c>
      <c r="F13" t="str">
        <f>Plantillas!D12</f>
        <v>Neymar</v>
      </c>
      <c r="G13" t="str">
        <f>Plantillas!E12</f>
        <v>DT</v>
      </c>
      <c r="H13">
        <f ca="1">SUMIF(Fichas!$F:$F,Conf_Fichas!$F13,INDIRECT(H2))+SUMIF(Fichas!$P:$P,Conf_Fichas!$F13,INDIRECT(Conf_Fichas!H3))</f>
        <v>0</v>
      </c>
      <c r="I13">
        <f ca="1">SUMIF(Fichas!$F:$F,Conf_Fichas!$F13,INDIRECT(I2))+SUMIF(Fichas!$P:$P,Conf_Fichas!$F13,INDIRECT(Conf_Fichas!I3))</f>
        <v>1</v>
      </c>
      <c r="J13">
        <f ca="1">SUMIF(Fichas!$F:$F,Conf_Fichas!$F13,INDIRECT(J2))+SUMIF(Fichas!$P:$P,Conf_Fichas!$F13,INDIRECT(Conf_Fichas!J3))</f>
        <v>0</v>
      </c>
      <c r="K13">
        <f ca="1">SUMIF(Fichas!$F:$F,Conf_Fichas!$F13,INDIRECT(K2))+SUMIF(Fichas!$P:$P,Conf_Fichas!$F13,INDIRECT(Conf_Fichas!K3))</f>
        <v>4</v>
      </c>
      <c r="L13">
        <f ca="1">RANK(H13,H4:H187,0)</f>
        <v>1</v>
      </c>
      <c r="M13">
        <f t="shared" ref="M13:O13" ca="1" si="21">RANK(I13,I4:I187,0)</f>
        <v>9</v>
      </c>
      <c r="N13">
        <f t="shared" ca="1" si="21"/>
        <v>4</v>
      </c>
      <c r="O13">
        <f t="shared" ca="1" si="21"/>
        <v>3</v>
      </c>
      <c r="P13">
        <f ca="1">COUNTIF($L$4:L13,L13)-1</f>
        <v>9</v>
      </c>
      <c r="Q13">
        <f ca="1">COUNTIF($M$4:M13,M13)-1</f>
        <v>3</v>
      </c>
      <c r="R13">
        <f ca="1">COUNTIF($N$4:N13,N13)-1</f>
        <v>9</v>
      </c>
      <c r="S13">
        <f ca="1">COUNTIF($O$4:O13,O13)-1</f>
        <v>0</v>
      </c>
      <c r="U13">
        <f ca="1">AB13+AE13</f>
        <v>3</v>
      </c>
      <c r="V13">
        <f ca="1">AC13+AF13</f>
        <v>10</v>
      </c>
      <c r="W13">
        <f ca="1">AD13+AG13</f>
        <v>10</v>
      </c>
      <c r="X13" t="str">
        <f>Plantillas!W12</f>
        <v>Howard Webb</v>
      </c>
      <c r="Y13">
        <f ca="1">SUMIF(Fichas!$C:$C,X13,INDIRECT(Y$2))+SUMIF(Fichas!$C:$C,X13,INDIRECT(Y$3))</f>
        <v>7</v>
      </c>
      <c r="Z13">
        <f ca="1">SUMIF(Fichas!$C:$C,X13,INDIRECT(Z$2))+SUMIF(Fichas!$C:$C,X13,INDIRECT(Z$3))</f>
        <v>0</v>
      </c>
      <c r="AA13">
        <f ca="1">SUMIF(Fichas!$C:$C,X13,INDIRECT(AA$2))+SUMIF(Fichas!$C:$C,X13,INDIRECT(AA$3))</f>
        <v>2</v>
      </c>
      <c r="AB13">
        <f t="shared" ca="1" si="11"/>
        <v>3</v>
      </c>
      <c r="AC13">
        <f t="shared" ca="1" si="12"/>
        <v>3</v>
      </c>
      <c r="AD13">
        <f t="shared" ca="1" si="13"/>
        <v>10</v>
      </c>
      <c r="AE13">
        <f ca="1">COUNTIF($Y$4:Y13,Y13)-1</f>
        <v>0</v>
      </c>
      <c r="AF13">
        <f ca="1">COUNTIF($Z$4:Z13,Z13)-1</f>
        <v>7</v>
      </c>
      <c r="AG13">
        <f ca="1">COUNTIF($AA$4:AA13,AA13)-1</f>
        <v>0</v>
      </c>
    </row>
    <row r="14" spans="1:33" x14ac:dyDescent="0.25">
      <c r="A14">
        <f t="shared" ca="1" si="3"/>
        <v>11</v>
      </c>
      <c r="B14">
        <f t="shared" ca="1" si="4"/>
        <v>43</v>
      </c>
      <c r="C14">
        <f t="shared" ca="1" si="5"/>
        <v>14</v>
      </c>
      <c r="D14">
        <f t="shared" ca="1" si="6"/>
        <v>44</v>
      </c>
      <c r="E14">
        <f>Plantillas!C13</f>
        <v>11</v>
      </c>
      <c r="F14" t="str">
        <f>Plantillas!D13</f>
        <v>Oscar</v>
      </c>
      <c r="G14" t="str">
        <f>Plantillas!E13</f>
        <v>MC</v>
      </c>
      <c r="H14">
        <f ca="1">SUMIF(Fichas!$F:$F,Conf_Fichas!$F14,INDIRECT(H2))+SUMIF(Fichas!$P:$P,Conf_Fichas!$F14,INDIRECT(Conf_Fichas!H3))</f>
        <v>0</v>
      </c>
      <c r="I14">
        <f ca="1">SUMIF(Fichas!$F:$F,Conf_Fichas!$F14,INDIRECT(I2))+SUMIF(Fichas!$P:$P,Conf_Fichas!$F14,INDIRECT(Conf_Fichas!I3))</f>
        <v>0</v>
      </c>
      <c r="J14">
        <f ca="1">SUMIF(Fichas!$F:$F,Conf_Fichas!$F14,INDIRECT(J2))+SUMIF(Fichas!$P:$P,Conf_Fichas!$F14,INDIRECT(Conf_Fichas!J3))</f>
        <v>0</v>
      </c>
      <c r="K14">
        <f ca="1">SUMIF(Fichas!$F:$F,Conf_Fichas!$F14,INDIRECT(K2))+SUMIF(Fichas!$P:$P,Conf_Fichas!$F14,INDIRECT(Conf_Fichas!K3))</f>
        <v>0</v>
      </c>
      <c r="L14">
        <f ca="1">RANK(H14,H4:H187,0)</f>
        <v>1</v>
      </c>
      <c r="M14">
        <f t="shared" ref="M14:O14" ca="1" si="22">RANK(I14,I4:I187,0)</f>
        <v>38</v>
      </c>
      <c r="N14">
        <f t="shared" ca="1" si="22"/>
        <v>4</v>
      </c>
      <c r="O14">
        <f t="shared" ca="1" si="22"/>
        <v>36</v>
      </c>
      <c r="P14">
        <f ca="1">COUNTIF($L$4:L14,L14)-1</f>
        <v>10</v>
      </c>
      <c r="Q14">
        <f ca="1">COUNTIF($M$4:M14,M14)-1</f>
        <v>5</v>
      </c>
      <c r="R14">
        <f ca="1">COUNTIF($N$4:N14,N14)-1</f>
        <v>10</v>
      </c>
      <c r="S14">
        <f ca="1">COUNTIF($O$4:O14,O14)-1</f>
        <v>8</v>
      </c>
    </row>
    <row r="15" spans="1:33" x14ac:dyDescent="0.25">
      <c r="A15">
        <f t="shared" ca="1" si="3"/>
        <v>12</v>
      </c>
      <c r="B15">
        <f t="shared" ca="1" si="4"/>
        <v>44</v>
      </c>
      <c r="C15">
        <f t="shared" ca="1" si="5"/>
        <v>15</v>
      </c>
      <c r="D15">
        <f t="shared" ca="1" si="6"/>
        <v>45</v>
      </c>
      <c r="E15">
        <f>Plantillas!C14</f>
        <v>12</v>
      </c>
      <c r="F15" t="str">
        <f>Plantillas!D14</f>
        <v>Júlio César</v>
      </c>
      <c r="G15" t="str">
        <f>Plantillas!E14</f>
        <v>PT</v>
      </c>
      <c r="H15">
        <f ca="1">SUMIF(Fichas!$F:$F,Conf_Fichas!$F15,INDIRECT(H2))+SUMIF(Fichas!$P:$P,Conf_Fichas!$F15,INDIRECT(Conf_Fichas!H3))</f>
        <v>0</v>
      </c>
      <c r="I15">
        <f ca="1">SUMIF(Fichas!$F:$F,Conf_Fichas!$F15,INDIRECT(I2))+SUMIF(Fichas!$P:$P,Conf_Fichas!$F15,INDIRECT(Conf_Fichas!I3))</f>
        <v>0</v>
      </c>
      <c r="J15">
        <f ca="1">SUMIF(Fichas!$F:$F,Conf_Fichas!$F15,INDIRECT(J2))+SUMIF(Fichas!$P:$P,Conf_Fichas!$F15,INDIRECT(Conf_Fichas!J3))</f>
        <v>0</v>
      </c>
      <c r="K15">
        <f ca="1">SUMIF(Fichas!$F:$F,Conf_Fichas!$F15,INDIRECT(K2))+SUMIF(Fichas!$P:$P,Conf_Fichas!$F15,INDIRECT(Conf_Fichas!K3))</f>
        <v>0</v>
      </c>
      <c r="L15">
        <f ca="1">RANK(H15,H4:H187,0)</f>
        <v>1</v>
      </c>
      <c r="M15">
        <f t="shared" ref="M15:O15" ca="1" si="23">RANK(I15,I4:I187,0)</f>
        <v>38</v>
      </c>
      <c r="N15">
        <f t="shared" ca="1" si="23"/>
        <v>4</v>
      </c>
      <c r="O15">
        <f t="shared" ca="1" si="23"/>
        <v>36</v>
      </c>
      <c r="P15">
        <f ca="1">COUNTIF($L$4:L15,L15)-1</f>
        <v>11</v>
      </c>
      <c r="Q15">
        <f ca="1">COUNTIF($M$4:M15,M15)-1</f>
        <v>6</v>
      </c>
      <c r="R15">
        <f ca="1">COUNTIF($N$4:N15,N15)-1</f>
        <v>11</v>
      </c>
      <c r="S15">
        <f ca="1">COUNTIF($O$4:O15,O15)-1</f>
        <v>9</v>
      </c>
    </row>
    <row r="16" spans="1:33" x14ac:dyDescent="0.25">
      <c r="A16">
        <f t="shared" ca="1" si="3"/>
        <v>13</v>
      </c>
      <c r="B16">
        <f t="shared" ca="1" si="4"/>
        <v>45</v>
      </c>
      <c r="C16">
        <f t="shared" ca="1" si="5"/>
        <v>16</v>
      </c>
      <c r="D16">
        <f t="shared" ca="1" si="6"/>
        <v>16</v>
      </c>
      <c r="E16">
        <f>Plantillas!C15</f>
        <v>13</v>
      </c>
      <c r="F16" t="str">
        <f>Plantillas!D15</f>
        <v>Dante</v>
      </c>
      <c r="G16" t="str">
        <f>Plantillas!E15</f>
        <v>DF</v>
      </c>
      <c r="H16">
        <f ca="1">SUMIF(Fichas!$F:$F,Conf_Fichas!$F16,INDIRECT(H2))+SUMIF(Fichas!$P:$P,Conf_Fichas!$F16,INDIRECT(Conf_Fichas!H3))</f>
        <v>0</v>
      </c>
      <c r="I16">
        <f ca="1">SUMIF(Fichas!$F:$F,Conf_Fichas!$F16,INDIRECT(I2))+SUMIF(Fichas!$P:$P,Conf_Fichas!$F16,INDIRECT(Conf_Fichas!I3))</f>
        <v>0</v>
      </c>
      <c r="J16">
        <f ca="1">SUMIF(Fichas!$F:$F,Conf_Fichas!$F16,INDIRECT(J2))+SUMIF(Fichas!$P:$P,Conf_Fichas!$F16,INDIRECT(Conf_Fichas!J3))</f>
        <v>0</v>
      </c>
      <c r="K16">
        <f ca="1">SUMIF(Fichas!$F:$F,Conf_Fichas!$F16,INDIRECT(K2))+SUMIF(Fichas!$P:$P,Conf_Fichas!$F16,INDIRECT(Conf_Fichas!K3))</f>
        <v>1</v>
      </c>
      <c r="L16">
        <f ca="1">RANK(H16,H4:H187,0)</f>
        <v>1</v>
      </c>
      <c r="M16">
        <f t="shared" ref="M16:O16" ca="1" si="24">RANK(I16,I4:I187,0)</f>
        <v>38</v>
      </c>
      <c r="N16">
        <f t="shared" ca="1" si="24"/>
        <v>4</v>
      </c>
      <c r="O16">
        <f t="shared" ca="1" si="24"/>
        <v>16</v>
      </c>
      <c r="P16">
        <f ca="1">COUNTIF($L$4:L16,L16)-1</f>
        <v>12</v>
      </c>
      <c r="Q16">
        <f ca="1">COUNTIF($M$4:M16,M16)-1</f>
        <v>7</v>
      </c>
      <c r="R16">
        <f ca="1">COUNTIF($N$4:N16,N16)-1</f>
        <v>12</v>
      </c>
      <c r="S16">
        <f ca="1">COUNTIF($O$4:O16,O16)-1</f>
        <v>0</v>
      </c>
    </row>
    <row r="17" spans="1:19" x14ac:dyDescent="0.25">
      <c r="A17">
        <f t="shared" ca="1" si="3"/>
        <v>14</v>
      </c>
      <c r="B17">
        <f t="shared" ca="1" si="4"/>
        <v>46</v>
      </c>
      <c r="C17">
        <f t="shared" ca="1" si="5"/>
        <v>17</v>
      </c>
      <c r="D17">
        <f t="shared" ca="1" si="6"/>
        <v>46</v>
      </c>
      <c r="E17">
        <f>Plantillas!C16</f>
        <v>14</v>
      </c>
      <c r="F17" t="str">
        <f>Plantillas!D16</f>
        <v>Filipe Luís</v>
      </c>
      <c r="G17" t="str">
        <f>Plantillas!E16</f>
        <v>DF</v>
      </c>
      <c r="H17">
        <f ca="1">SUMIF(Fichas!$F:$F,Conf_Fichas!$F17,INDIRECT(H2))+SUMIF(Fichas!$P:$P,Conf_Fichas!$F17,INDIRECT(Conf_Fichas!H3))</f>
        <v>0</v>
      </c>
      <c r="I17">
        <f ca="1">SUMIF(Fichas!$F:$F,Conf_Fichas!$F17,INDIRECT(I2))+SUMIF(Fichas!$P:$P,Conf_Fichas!$F17,INDIRECT(Conf_Fichas!I3))</f>
        <v>0</v>
      </c>
      <c r="J17">
        <f ca="1">SUMIF(Fichas!$F:$F,Conf_Fichas!$F17,INDIRECT(J2))+SUMIF(Fichas!$P:$P,Conf_Fichas!$F17,INDIRECT(Conf_Fichas!J3))</f>
        <v>0</v>
      </c>
      <c r="K17">
        <f ca="1">SUMIF(Fichas!$F:$F,Conf_Fichas!$F17,INDIRECT(K2))+SUMIF(Fichas!$P:$P,Conf_Fichas!$F17,INDIRECT(Conf_Fichas!K3))</f>
        <v>0</v>
      </c>
      <c r="L17">
        <f ca="1">RANK(H17,H4:H187,0)</f>
        <v>1</v>
      </c>
      <c r="M17">
        <f t="shared" ref="M17:O17" ca="1" si="25">RANK(I17,I4:I187,0)</f>
        <v>38</v>
      </c>
      <c r="N17">
        <f t="shared" ca="1" si="25"/>
        <v>4</v>
      </c>
      <c r="O17">
        <f t="shared" ca="1" si="25"/>
        <v>36</v>
      </c>
      <c r="P17">
        <f ca="1">COUNTIF($L$4:L17,L17)-1</f>
        <v>13</v>
      </c>
      <c r="Q17">
        <f ca="1">COUNTIF($M$4:M17,M17)-1</f>
        <v>8</v>
      </c>
      <c r="R17">
        <f ca="1">COUNTIF($N$4:N17,N17)-1</f>
        <v>13</v>
      </c>
      <c r="S17">
        <f ca="1">COUNTIF($O$4:O17,O17)-1</f>
        <v>10</v>
      </c>
    </row>
    <row r="18" spans="1:19" x14ac:dyDescent="0.25">
      <c r="A18">
        <f t="shared" ca="1" si="3"/>
        <v>15</v>
      </c>
      <c r="B18">
        <f t="shared" ca="1" si="4"/>
        <v>47</v>
      </c>
      <c r="C18">
        <f t="shared" ca="1" si="5"/>
        <v>18</v>
      </c>
      <c r="D18">
        <f t="shared" ca="1" si="6"/>
        <v>47</v>
      </c>
      <c r="E18">
        <f>Plantillas!C17</f>
        <v>15</v>
      </c>
      <c r="F18" t="str">
        <f>Plantillas!D17</f>
        <v>Jean</v>
      </c>
      <c r="G18" t="str">
        <f>Plantillas!E17</f>
        <v>MC</v>
      </c>
      <c r="H18">
        <f ca="1">SUMIF(Fichas!$F:$F,Conf_Fichas!$F18,INDIRECT(H2))+SUMIF(Fichas!$P:$P,Conf_Fichas!$F18,INDIRECT(Conf_Fichas!H3))</f>
        <v>0</v>
      </c>
      <c r="I18">
        <f ca="1">SUMIF(Fichas!$F:$F,Conf_Fichas!$F18,INDIRECT(I2))+SUMIF(Fichas!$P:$P,Conf_Fichas!$F18,INDIRECT(Conf_Fichas!I3))</f>
        <v>0</v>
      </c>
      <c r="J18">
        <f ca="1">SUMIF(Fichas!$F:$F,Conf_Fichas!$F18,INDIRECT(J2))+SUMIF(Fichas!$P:$P,Conf_Fichas!$F18,INDIRECT(Conf_Fichas!J3))</f>
        <v>0</v>
      </c>
      <c r="K18">
        <f ca="1">SUMIF(Fichas!$F:$F,Conf_Fichas!$F18,INDIRECT(K2))+SUMIF(Fichas!$P:$P,Conf_Fichas!$F18,INDIRECT(Conf_Fichas!K3))</f>
        <v>0</v>
      </c>
      <c r="L18">
        <f ca="1">RANK(H18,H4:H187,0)</f>
        <v>1</v>
      </c>
      <c r="M18">
        <f t="shared" ref="M18:O18" ca="1" si="26">RANK(I18,I4:I187,0)</f>
        <v>38</v>
      </c>
      <c r="N18">
        <f t="shared" ca="1" si="26"/>
        <v>4</v>
      </c>
      <c r="O18">
        <f t="shared" ca="1" si="26"/>
        <v>36</v>
      </c>
      <c r="P18">
        <f ca="1">COUNTIF($L$4:L18,L18)-1</f>
        <v>14</v>
      </c>
      <c r="Q18">
        <f ca="1">COUNTIF($M$4:M18,M18)-1</f>
        <v>9</v>
      </c>
      <c r="R18">
        <f ca="1">COUNTIF($N$4:N18,N18)-1</f>
        <v>14</v>
      </c>
      <c r="S18">
        <f ca="1">COUNTIF($O$4:O18,O18)-1</f>
        <v>11</v>
      </c>
    </row>
    <row r="19" spans="1:19" x14ac:dyDescent="0.25">
      <c r="A19">
        <f t="shared" ca="1" si="3"/>
        <v>16</v>
      </c>
      <c r="B19">
        <f t="shared" ca="1" si="4"/>
        <v>48</v>
      </c>
      <c r="C19">
        <f t="shared" ca="1" si="5"/>
        <v>19</v>
      </c>
      <c r="D19">
        <f t="shared" ca="1" si="6"/>
        <v>48</v>
      </c>
      <c r="E19">
        <f>Plantillas!C18</f>
        <v>16</v>
      </c>
      <c r="F19" t="str">
        <f>Plantillas!D18</f>
        <v>Réver</v>
      </c>
      <c r="G19" t="str">
        <f>Plantillas!E18</f>
        <v>DF</v>
      </c>
      <c r="H19">
        <f ca="1">SUMIF(Fichas!$F:$F,Conf_Fichas!$F19,INDIRECT(H2))+SUMIF(Fichas!$P:$P,Conf_Fichas!$F19,INDIRECT(Conf_Fichas!H3))</f>
        <v>0</v>
      </c>
      <c r="I19">
        <f ca="1">SUMIF(Fichas!$F:$F,Conf_Fichas!$F19,INDIRECT(I2))+SUMIF(Fichas!$P:$P,Conf_Fichas!$F19,INDIRECT(Conf_Fichas!I3))</f>
        <v>0</v>
      </c>
      <c r="J19">
        <f ca="1">SUMIF(Fichas!$F:$F,Conf_Fichas!$F19,INDIRECT(J2))+SUMIF(Fichas!$P:$P,Conf_Fichas!$F19,INDIRECT(Conf_Fichas!J3))</f>
        <v>0</v>
      </c>
      <c r="K19">
        <f ca="1">SUMIF(Fichas!$F:$F,Conf_Fichas!$F19,INDIRECT(K2))+SUMIF(Fichas!$P:$P,Conf_Fichas!$F19,INDIRECT(Conf_Fichas!K3))</f>
        <v>0</v>
      </c>
      <c r="L19">
        <f ca="1">RANK(H19,H4:H187,0)</f>
        <v>1</v>
      </c>
      <c r="M19">
        <f t="shared" ref="M19:O19" ca="1" si="27">RANK(I19,I4:I187,0)</f>
        <v>38</v>
      </c>
      <c r="N19">
        <f t="shared" ca="1" si="27"/>
        <v>4</v>
      </c>
      <c r="O19">
        <f t="shared" ca="1" si="27"/>
        <v>36</v>
      </c>
      <c r="P19">
        <f ca="1">COUNTIF($L$4:L19,L19)-1</f>
        <v>15</v>
      </c>
      <c r="Q19">
        <f ca="1">COUNTIF($M$4:M19,M19)-1</f>
        <v>10</v>
      </c>
      <c r="R19">
        <f ca="1">COUNTIF($N$4:N19,N19)-1</f>
        <v>15</v>
      </c>
      <c r="S19">
        <f ca="1">COUNTIF($O$4:O19,O19)-1</f>
        <v>12</v>
      </c>
    </row>
    <row r="20" spans="1:19" x14ac:dyDescent="0.25">
      <c r="A20">
        <f t="shared" ca="1" si="3"/>
        <v>17</v>
      </c>
      <c r="B20">
        <f t="shared" ca="1" si="4"/>
        <v>2</v>
      </c>
      <c r="C20">
        <f t="shared" ca="1" si="5"/>
        <v>20</v>
      </c>
      <c r="D20">
        <f t="shared" ca="1" si="6"/>
        <v>49</v>
      </c>
      <c r="E20">
        <f>Plantillas!C19</f>
        <v>17</v>
      </c>
      <c r="F20" t="str">
        <f>Plantillas!D19</f>
        <v>Luiz Gustavo</v>
      </c>
      <c r="G20" t="str">
        <f>Plantillas!E19</f>
        <v>MC</v>
      </c>
      <c r="H20">
        <f ca="1">SUMIF(Fichas!$F:$F,Conf_Fichas!$F20,INDIRECT(H2))+SUMIF(Fichas!$P:$P,Conf_Fichas!$F20,INDIRECT(Conf_Fichas!H3))</f>
        <v>0</v>
      </c>
      <c r="I20">
        <f ca="1">SUMIF(Fichas!$F:$F,Conf_Fichas!$F20,INDIRECT(I2))+SUMIF(Fichas!$P:$P,Conf_Fichas!$F20,INDIRECT(Conf_Fichas!I3))</f>
        <v>2</v>
      </c>
      <c r="J20">
        <f ca="1">SUMIF(Fichas!$F:$F,Conf_Fichas!$F20,INDIRECT(J2))+SUMIF(Fichas!$P:$P,Conf_Fichas!$F20,INDIRECT(Conf_Fichas!J3))</f>
        <v>0</v>
      </c>
      <c r="K20">
        <f ca="1">SUMIF(Fichas!$F:$F,Conf_Fichas!$F20,INDIRECT(K2))+SUMIF(Fichas!$P:$P,Conf_Fichas!$F20,INDIRECT(Conf_Fichas!K3))</f>
        <v>0</v>
      </c>
      <c r="L20">
        <f ca="1">RANK(H20,H4:H187,0)</f>
        <v>1</v>
      </c>
      <c r="M20">
        <f t="shared" ref="M20:O20" ca="1" si="28">RANK(I20,I4:I187,0)</f>
        <v>1</v>
      </c>
      <c r="N20">
        <f t="shared" ca="1" si="28"/>
        <v>4</v>
      </c>
      <c r="O20">
        <f t="shared" ca="1" si="28"/>
        <v>36</v>
      </c>
      <c r="P20">
        <f ca="1">COUNTIF($L$4:L20,L20)-1</f>
        <v>16</v>
      </c>
      <c r="Q20">
        <f ca="1">COUNTIF($M$4:M20,M20)-1</f>
        <v>1</v>
      </c>
      <c r="R20">
        <f ca="1">COUNTIF($N$4:N20,N20)-1</f>
        <v>16</v>
      </c>
      <c r="S20">
        <f ca="1">COUNTIF($O$4:O20,O20)-1</f>
        <v>13</v>
      </c>
    </row>
    <row r="21" spans="1:19" x14ac:dyDescent="0.25">
      <c r="A21">
        <f t="shared" ca="1" si="3"/>
        <v>18</v>
      </c>
      <c r="B21">
        <f t="shared" ca="1" si="4"/>
        <v>49</v>
      </c>
      <c r="C21">
        <f t="shared" ca="1" si="5"/>
        <v>21</v>
      </c>
      <c r="D21">
        <f t="shared" ca="1" si="6"/>
        <v>10</v>
      </c>
      <c r="E21">
        <f>Plantillas!C20</f>
        <v>18</v>
      </c>
      <c r="F21" t="str">
        <f>Plantillas!D20</f>
        <v>Paulinho</v>
      </c>
      <c r="G21" t="str">
        <f>Plantillas!E20</f>
        <v>MC</v>
      </c>
      <c r="H21">
        <f ca="1">SUMIF(Fichas!$F:$F,Conf_Fichas!$F21,INDIRECT(H2))+SUMIF(Fichas!$P:$P,Conf_Fichas!$F21,INDIRECT(Conf_Fichas!H3))</f>
        <v>0</v>
      </c>
      <c r="I21">
        <f ca="1">SUMIF(Fichas!$F:$F,Conf_Fichas!$F21,INDIRECT(I2))+SUMIF(Fichas!$P:$P,Conf_Fichas!$F21,INDIRECT(Conf_Fichas!I3))</f>
        <v>0</v>
      </c>
      <c r="J21">
        <f ca="1">SUMIF(Fichas!$F:$F,Conf_Fichas!$F21,INDIRECT(J2))+SUMIF(Fichas!$P:$P,Conf_Fichas!$F21,INDIRECT(Conf_Fichas!J3))</f>
        <v>0</v>
      </c>
      <c r="K21">
        <f ca="1">SUMIF(Fichas!$F:$F,Conf_Fichas!$F21,INDIRECT(K2))+SUMIF(Fichas!$P:$P,Conf_Fichas!$F21,INDIRECT(Conf_Fichas!K3))</f>
        <v>2</v>
      </c>
      <c r="L21">
        <f ca="1">RANK(H21,H4:H187,0)</f>
        <v>1</v>
      </c>
      <c r="M21">
        <f t="shared" ref="M21:O21" ca="1" si="29">RANK(I21,I4:I187,0)</f>
        <v>38</v>
      </c>
      <c r="N21">
        <f t="shared" ca="1" si="29"/>
        <v>4</v>
      </c>
      <c r="O21">
        <f t="shared" ca="1" si="29"/>
        <v>10</v>
      </c>
      <c r="P21">
        <f ca="1">COUNTIF($L$4:L21,L21)-1</f>
        <v>17</v>
      </c>
      <c r="Q21">
        <f ca="1">COUNTIF($M$4:M21,M21)-1</f>
        <v>11</v>
      </c>
      <c r="R21">
        <f ca="1">COUNTIF($N$4:N21,N21)-1</f>
        <v>17</v>
      </c>
      <c r="S21">
        <f ca="1">COUNTIF($O$4:O21,O21)-1</f>
        <v>0</v>
      </c>
    </row>
    <row r="22" spans="1:19" x14ac:dyDescent="0.25">
      <c r="A22">
        <f t="shared" ca="1" si="3"/>
        <v>19</v>
      </c>
      <c r="B22">
        <f t="shared" ca="1" si="4"/>
        <v>50</v>
      </c>
      <c r="C22">
        <f t="shared" ca="1" si="5"/>
        <v>22</v>
      </c>
      <c r="D22">
        <f t="shared" ca="1" si="6"/>
        <v>50</v>
      </c>
      <c r="E22">
        <f>Plantillas!C21</f>
        <v>19</v>
      </c>
      <c r="F22" t="str">
        <f>Plantillas!D21</f>
        <v>Hulk</v>
      </c>
      <c r="G22" t="str">
        <f>Plantillas!E21</f>
        <v>DT</v>
      </c>
      <c r="H22">
        <f ca="1">SUMIF(Fichas!$F:$F,Conf_Fichas!$F22,INDIRECT(H2))+SUMIF(Fichas!$P:$P,Conf_Fichas!$F22,INDIRECT(Conf_Fichas!H3))</f>
        <v>0</v>
      </c>
      <c r="I22">
        <f ca="1">SUMIF(Fichas!$F:$F,Conf_Fichas!$F22,INDIRECT(I2))+SUMIF(Fichas!$P:$P,Conf_Fichas!$F22,INDIRECT(Conf_Fichas!I3))</f>
        <v>0</v>
      </c>
      <c r="J22">
        <f ca="1">SUMIF(Fichas!$F:$F,Conf_Fichas!$F22,INDIRECT(J2))+SUMIF(Fichas!$P:$P,Conf_Fichas!$F22,INDIRECT(Conf_Fichas!J3))</f>
        <v>0</v>
      </c>
      <c r="K22">
        <f ca="1">SUMIF(Fichas!$F:$F,Conf_Fichas!$F22,INDIRECT(K2))+SUMIF(Fichas!$P:$P,Conf_Fichas!$F22,INDIRECT(Conf_Fichas!K3))</f>
        <v>0</v>
      </c>
      <c r="L22">
        <f ca="1">RANK(H22,H4:H187,0)</f>
        <v>1</v>
      </c>
      <c r="M22">
        <f t="shared" ref="M22:O22" ca="1" si="30">RANK(I22,I4:I187,0)</f>
        <v>38</v>
      </c>
      <c r="N22">
        <f t="shared" ca="1" si="30"/>
        <v>4</v>
      </c>
      <c r="O22">
        <f t="shared" ca="1" si="30"/>
        <v>36</v>
      </c>
      <c r="P22">
        <f ca="1">COUNTIF($L$4:L22,L22)-1</f>
        <v>18</v>
      </c>
      <c r="Q22">
        <f ca="1">COUNTIF($M$4:M22,M22)-1</f>
        <v>12</v>
      </c>
      <c r="R22">
        <f ca="1">COUNTIF($N$4:N22,N22)-1</f>
        <v>18</v>
      </c>
      <c r="S22">
        <f ca="1">COUNTIF($O$4:O22,O22)-1</f>
        <v>14</v>
      </c>
    </row>
    <row r="23" spans="1:19" x14ac:dyDescent="0.25">
      <c r="A23">
        <f t="shared" ca="1" si="3"/>
        <v>20</v>
      </c>
      <c r="B23">
        <f t="shared" ca="1" si="4"/>
        <v>51</v>
      </c>
      <c r="C23">
        <f t="shared" ca="1" si="5"/>
        <v>23</v>
      </c>
      <c r="D23">
        <f t="shared" ca="1" si="6"/>
        <v>51</v>
      </c>
      <c r="E23">
        <f>Plantillas!C22</f>
        <v>20</v>
      </c>
      <c r="F23" t="str">
        <f>Plantillas!D22</f>
        <v>Bernard</v>
      </c>
      <c r="G23" t="str">
        <f>Plantillas!E22</f>
        <v>MC</v>
      </c>
      <c r="H23">
        <f ca="1">SUMIF(Fichas!$F:$F,Conf_Fichas!$F23,INDIRECT(H2))+SUMIF(Fichas!$P:$P,Conf_Fichas!$F23,INDIRECT(Conf_Fichas!H3))</f>
        <v>0</v>
      </c>
      <c r="I23">
        <f ca="1">SUMIF(Fichas!$F:$F,Conf_Fichas!$F23,INDIRECT(I2))+SUMIF(Fichas!$P:$P,Conf_Fichas!$F23,INDIRECT(Conf_Fichas!I3))</f>
        <v>0</v>
      </c>
      <c r="J23">
        <f ca="1">SUMIF(Fichas!$F:$F,Conf_Fichas!$F23,INDIRECT(J2))+SUMIF(Fichas!$P:$P,Conf_Fichas!$F23,INDIRECT(Conf_Fichas!J3))</f>
        <v>0</v>
      </c>
      <c r="K23">
        <f ca="1">SUMIF(Fichas!$F:$F,Conf_Fichas!$F23,INDIRECT(K2))+SUMIF(Fichas!$P:$P,Conf_Fichas!$F23,INDIRECT(Conf_Fichas!K3))</f>
        <v>0</v>
      </c>
      <c r="L23">
        <f ca="1">RANK(H23,H4:H187,0)</f>
        <v>1</v>
      </c>
      <c r="M23">
        <f t="shared" ref="M23:O23" ca="1" si="31">RANK(I23,I4:I187,0)</f>
        <v>38</v>
      </c>
      <c r="N23">
        <f t="shared" ca="1" si="31"/>
        <v>4</v>
      </c>
      <c r="O23">
        <f t="shared" ca="1" si="31"/>
        <v>36</v>
      </c>
      <c r="P23">
        <f ca="1">COUNTIF($L$4:L23,L23)-1</f>
        <v>19</v>
      </c>
      <c r="Q23">
        <f ca="1">COUNTIF($M$4:M23,M23)-1</f>
        <v>13</v>
      </c>
      <c r="R23">
        <f ca="1">COUNTIF($N$4:N23,N23)-1</f>
        <v>19</v>
      </c>
      <c r="S23">
        <f ca="1">COUNTIF($O$4:O23,O23)-1</f>
        <v>15</v>
      </c>
    </row>
    <row r="24" spans="1:19" x14ac:dyDescent="0.25">
      <c r="A24">
        <f t="shared" ca="1" si="3"/>
        <v>21</v>
      </c>
      <c r="B24">
        <f t="shared" ca="1" si="4"/>
        <v>52</v>
      </c>
      <c r="C24">
        <f t="shared" ca="1" si="5"/>
        <v>24</v>
      </c>
      <c r="D24">
        <f t="shared" ca="1" si="6"/>
        <v>11</v>
      </c>
      <c r="E24">
        <f>Plantillas!C23</f>
        <v>21</v>
      </c>
      <c r="F24" t="str">
        <f>Plantillas!D23</f>
        <v>Jô</v>
      </c>
      <c r="G24" t="str">
        <f>Plantillas!E23</f>
        <v>DT</v>
      </c>
      <c r="H24">
        <f ca="1">SUMIF(Fichas!$F:$F,Conf_Fichas!$F24,INDIRECT(H2))+SUMIF(Fichas!$P:$P,Conf_Fichas!$F24,INDIRECT(Conf_Fichas!H3))</f>
        <v>0</v>
      </c>
      <c r="I24">
        <f ca="1">SUMIF(Fichas!$F:$F,Conf_Fichas!$F24,INDIRECT(I2))+SUMIF(Fichas!$P:$P,Conf_Fichas!$F24,INDIRECT(Conf_Fichas!I3))</f>
        <v>0</v>
      </c>
      <c r="J24">
        <f ca="1">SUMIF(Fichas!$F:$F,Conf_Fichas!$F24,INDIRECT(J2))+SUMIF(Fichas!$P:$P,Conf_Fichas!$F24,INDIRECT(Conf_Fichas!J3))</f>
        <v>0</v>
      </c>
      <c r="K24">
        <f ca="1">SUMIF(Fichas!$F:$F,Conf_Fichas!$F24,INDIRECT(K2))+SUMIF(Fichas!$P:$P,Conf_Fichas!$F24,INDIRECT(Conf_Fichas!K3))</f>
        <v>2</v>
      </c>
      <c r="L24">
        <f ca="1">RANK(H24,H4:H187,0)</f>
        <v>1</v>
      </c>
      <c r="M24">
        <f t="shared" ref="M24:O24" ca="1" si="32">RANK(I24,I4:I187,0)</f>
        <v>38</v>
      </c>
      <c r="N24">
        <f t="shared" ca="1" si="32"/>
        <v>4</v>
      </c>
      <c r="O24">
        <f t="shared" ca="1" si="32"/>
        <v>10</v>
      </c>
      <c r="P24">
        <f ca="1">COUNTIF($L$4:L24,L24)-1</f>
        <v>20</v>
      </c>
      <c r="Q24">
        <f ca="1">COUNTIF($M$4:M24,M24)-1</f>
        <v>14</v>
      </c>
      <c r="R24">
        <f ca="1">COUNTIF($N$4:N24,N24)-1</f>
        <v>20</v>
      </c>
      <c r="S24">
        <f ca="1">COUNTIF($O$4:O24,O24)-1</f>
        <v>1</v>
      </c>
    </row>
    <row r="25" spans="1:19" x14ac:dyDescent="0.25">
      <c r="A25">
        <f t="shared" ca="1" si="3"/>
        <v>22</v>
      </c>
      <c r="B25">
        <f t="shared" ca="1" si="4"/>
        <v>53</v>
      </c>
      <c r="C25">
        <f t="shared" ca="1" si="5"/>
        <v>25</v>
      </c>
      <c r="D25">
        <f t="shared" ca="1" si="6"/>
        <v>52</v>
      </c>
      <c r="E25">
        <f>Plantillas!C24</f>
        <v>22</v>
      </c>
      <c r="F25" t="str">
        <f>Plantillas!D24</f>
        <v>Diego Cavalieri</v>
      </c>
      <c r="G25" t="str">
        <f>Plantillas!E24</f>
        <v>PT</v>
      </c>
      <c r="H25">
        <f ca="1">SUMIF(Fichas!$F:$F,Conf_Fichas!$F25,INDIRECT(H2))+SUMIF(Fichas!$P:$P,Conf_Fichas!$F25,INDIRECT(Conf_Fichas!H3))</f>
        <v>0</v>
      </c>
      <c r="I25">
        <f ca="1">SUMIF(Fichas!$F:$F,Conf_Fichas!$F25,INDIRECT(I2))+SUMIF(Fichas!$P:$P,Conf_Fichas!$F25,INDIRECT(Conf_Fichas!I3))</f>
        <v>0</v>
      </c>
      <c r="J25">
        <f ca="1">SUMIF(Fichas!$F:$F,Conf_Fichas!$F25,INDIRECT(J2))+SUMIF(Fichas!$P:$P,Conf_Fichas!$F25,INDIRECT(Conf_Fichas!J3))</f>
        <v>0</v>
      </c>
      <c r="K25">
        <f ca="1">SUMIF(Fichas!$F:$F,Conf_Fichas!$F25,INDIRECT(K2))+SUMIF(Fichas!$P:$P,Conf_Fichas!$F25,INDIRECT(Conf_Fichas!K3))</f>
        <v>0</v>
      </c>
      <c r="L25">
        <f ca="1">RANK(H25,H4:H187,0)</f>
        <v>1</v>
      </c>
      <c r="M25">
        <f t="shared" ref="M25:O25" ca="1" si="33">RANK(I25,I4:I187,0)</f>
        <v>38</v>
      </c>
      <c r="N25">
        <f t="shared" ca="1" si="33"/>
        <v>4</v>
      </c>
      <c r="O25">
        <f t="shared" ca="1" si="33"/>
        <v>36</v>
      </c>
      <c r="P25">
        <f ca="1">COUNTIF($L$4:L25,L25)-1</f>
        <v>21</v>
      </c>
      <c r="Q25">
        <f ca="1">COUNTIF($M$4:M25,M25)-1</f>
        <v>15</v>
      </c>
      <c r="R25">
        <f ca="1">COUNTIF($N$4:N25,N25)-1</f>
        <v>21</v>
      </c>
      <c r="S25">
        <f ca="1">COUNTIF($O$4:O25,O25)-1</f>
        <v>16</v>
      </c>
    </row>
    <row r="26" spans="1:19" x14ac:dyDescent="0.25">
      <c r="A26">
        <f t="shared" ca="1" si="3"/>
        <v>23</v>
      </c>
      <c r="B26">
        <f t="shared" ca="1" si="4"/>
        <v>54</v>
      </c>
      <c r="C26">
        <f t="shared" ca="1" si="5"/>
        <v>26</v>
      </c>
      <c r="D26">
        <f t="shared" ca="1" si="6"/>
        <v>53</v>
      </c>
      <c r="E26">
        <f>Plantillas!C25</f>
        <v>23</v>
      </c>
      <c r="F26" t="str">
        <f>Plantillas!D25</f>
        <v>Jádson</v>
      </c>
      <c r="G26" t="str">
        <f>Plantillas!E25</f>
        <v>MC</v>
      </c>
      <c r="H26">
        <f ca="1">SUMIF(Fichas!$F:$F,Conf_Fichas!$F26,INDIRECT(H2))+SUMIF(Fichas!$P:$P,Conf_Fichas!$F26,INDIRECT(Conf_Fichas!H3))</f>
        <v>0</v>
      </c>
      <c r="I26">
        <f ca="1">SUMIF(Fichas!$F:$F,Conf_Fichas!$F26,INDIRECT(I2))+SUMIF(Fichas!$P:$P,Conf_Fichas!$F26,INDIRECT(Conf_Fichas!I3))</f>
        <v>0</v>
      </c>
      <c r="J26">
        <f ca="1">SUMIF(Fichas!$F:$F,Conf_Fichas!$F26,INDIRECT(J2))+SUMIF(Fichas!$P:$P,Conf_Fichas!$F26,INDIRECT(Conf_Fichas!J3))</f>
        <v>0</v>
      </c>
      <c r="K26">
        <f ca="1">SUMIF(Fichas!$F:$F,Conf_Fichas!$F26,INDIRECT(K2))+SUMIF(Fichas!$P:$P,Conf_Fichas!$F26,INDIRECT(Conf_Fichas!K3))</f>
        <v>0</v>
      </c>
      <c r="L26">
        <f ca="1">RANK(H26,H4:H187,0)</f>
        <v>1</v>
      </c>
      <c r="M26">
        <f t="shared" ref="M26:O26" ca="1" si="34">RANK(I26,I4:I187,0)</f>
        <v>38</v>
      </c>
      <c r="N26">
        <f t="shared" ca="1" si="34"/>
        <v>4</v>
      </c>
      <c r="O26">
        <f t="shared" ca="1" si="34"/>
        <v>36</v>
      </c>
      <c r="P26">
        <f ca="1">COUNTIF($L$4:L26,L26)-1</f>
        <v>22</v>
      </c>
      <c r="Q26">
        <f ca="1">COUNTIF($M$4:M26,M26)-1</f>
        <v>16</v>
      </c>
      <c r="R26">
        <f ca="1">COUNTIF($N$4:N26,N26)-1</f>
        <v>22</v>
      </c>
      <c r="S26">
        <f ca="1">COUNTIF($O$4:O26,O26)-1</f>
        <v>17</v>
      </c>
    </row>
    <row r="27" spans="1:19" x14ac:dyDescent="0.25">
      <c r="A27">
        <f t="shared" ca="1" si="3"/>
        <v>24</v>
      </c>
      <c r="B27">
        <f t="shared" ca="1" si="4"/>
        <v>55</v>
      </c>
      <c r="C27">
        <f t="shared" ca="1" si="5"/>
        <v>27</v>
      </c>
      <c r="D27">
        <f t="shared" ca="1" si="6"/>
        <v>54</v>
      </c>
      <c r="E27">
        <f>Plantillas!C29</f>
        <v>1</v>
      </c>
      <c r="F27" t="str">
        <f>Plantillas!D29</f>
        <v>Iker Casillas </v>
      </c>
      <c r="G27" t="str">
        <f>Plantillas!E29</f>
        <v>PT</v>
      </c>
      <c r="H27">
        <f ca="1">SUMIF(Fichas!$F:$F,Conf_Fichas!$F27,INDIRECT(H2))+SUMIF(Fichas!$P:$P,Conf_Fichas!$F27,INDIRECT(Conf_Fichas!H3))</f>
        <v>0</v>
      </c>
      <c r="I27">
        <f ca="1">SUMIF(Fichas!$F:$F,Conf_Fichas!$F27,INDIRECT(I2))+SUMIF(Fichas!$P:$P,Conf_Fichas!$F27,INDIRECT(Conf_Fichas!I3))</f>
        <v>0</v>
      </c>
      <c r="J27">
        <f ca="1">SUMIF(Fichas!$F:$F,Conf_Fichas!$F27,INDIRECT(J2))+SUMIF(Fichas!$P:$P,Conf_Fichas!$F27,INDIRECT(Conf_Fichas!J3))</f>
        <v>0</v>
      </c>
      <c r="K27">
        <f ca="1">SUMIF(Fichas!$F:$F,Conf_Fichas!$F27,INDIRECT(K2))+SUMIF(Fichas!$P:$P,Conf_Fichas!$F27,INDIRECT(Conf_Fichas!K3))</f>
        <v>0</v>
      </c>
      <c r="L27">
        <f ca="1">RANK(H27,H4:H187,0)</f>
        <v>1</v>
      </c>
      <c r="M27">
        <f t="shared" ref="M27:O27" ca="1" si="35">RANK(I27,I4:I187,0)</f>
        <v>38</v>
      </c>
      <c r="N27">
        <f t="shared" ca="1" si="35"/>
        <v>4</v>
      </c>
      <c r="O27">
        <f t="shared" ca="1" si="35"/>
        <v>36</v>
      </c>
      <c r="P27">
        <f ca="1">COUNTIF($L$4:L27,L27)-1</f>
        <v>23</v>
      </c>
      <c r="Q27">
        <f ca="1">COUNTIF($M$4:M27,M27)-1</f>
        <v>17</v>
      </c>
      <c r="R27">
        <f ca="1">COUNTIF($N$4:N27,N27)-1</f>
        <v>23</v>
      </c>
      <c r="S27">
        <f ca="1">COUNTIF($O$4:O27,O27)-1</f>
        <v>18</v>
      </c>
    </row>
    <row r="28" spans="1:19" x14ac:dyDescent="0.25">
      <c r="A28">
        <f t="shared" ca="1" si="3"/>
        <v>25</v>
      </c>
      <c r="B28">
        <f t="shared" ca="1" si="4"/>
        <v>56</v>
      </c>
      <c r="C28">
        <f t="shared" ca="1" si="5"/>
        <v>28</v>
      </c>
      <c r="D28">
        <f t="shared" ca="1" si="6"/>
        <v>55</v>
      </c>
      <c r="E28">
        <f>Plantillas!C30</f>
        <v>2</v>
      </c>
      <c r="F28" t="str">
        <f>Plantillas!D30</f>
        <v>Raúl Albiol</v>
      </c>
      <c r="G28" t="str">
        <f>Plantillas!E30</f>
        <v>DF</v>
      </c>
      <c r="H28">
        <f ca="1">SUMIF(Fichas!$F:$F,Conf_Fichas!$F28,INDIRECT(H2))+SUMIF(Fichas!$P:$P,Conf_Fichas!$F28,INDIRECT(Conf_Fichas!H3))</f>
        <v>0</v>
      </c>
      <c r="I28">
        <f ca="1">SUMIF(Fichas!$F:$F,Conf_Fichas!$F28,INDIRECT(I2))+SUMIF(Fichas!$P:$P,Conf_Fichas!$F28,INDIRECT(Conf_Fichas!I3))</f>
        <v>0</v>
      </c>
      <c r="J28">
        <f ca="1">SUMIF(Fichas!$F:$F,Conf_Fichas!$F28,INDIRECT(J2))+SUMIF(Fichas!$P:$P,Conf_Fichas!$F28,INDIRECT(Conf_Fichas!J3))</f>
        <v>0</v>
      </c>
      <c r="K28">
        <f ca="1">SUMIF(Fichas!$F:$F,Conf_Fichas!$F28,INDIRECT(K2))+SUMIF(Fichas!$P:$P,Conf_Fichas!$F28,INDIRECT(Conf_Fichas!K3))</f>
        <v>0</v>
      </c>
      <c r="L28">
        <f ca="1">RANK(H28,H4:H187,0)</f>
        <v>1</v>
      </c>
      <c r="M28">
        <f t="shared" ref="M28:O28" ca="1" si="36">RANK(I28,I4:I187,0)</f>
        <v>38</v>
      </c>
      <c r="N28">
        <f t="shared" ca="1" si="36"/>
        <v>4</v>
      </c>
      <c r="O28">
        <f t="shared" ca="1" si="36"/>
        <v>36</v>
      </c>
      <c r="P28">
        <f ca="1">COUNTIF($L$4:L28,L28)-1</f>
        <v>24</v>
      </c>
      <c r="Q28">
        <f ca="1">COUNTIF($M$4:M28,M28)-1</f>
        <v>18</v>
      </c>
      <c r="R28">
        <f ca="1">COUNTIF($N$4:N28,N28)-1</f>
        <v>24</v>
      </c>
      <c r="S28">
        <f ca="1">COUNTIF($O$4:O28,O28)-1</f>
        <v>19</v>
      </c>
    </row>
    <row r="29" spans="1:19" x14ac:dyDescent="0.25">
      <c r="A29">
        <f t="shared" ca="1" si="3"/>
        <v>26</v>
      </c>
      <c r="B29">
        <f t="shared" ca="1" si="4"/>
        <v>3</v>
      </c>
      <c r="C29">
        <f t="shared" ca="1" si="5"/>
        <v>1</v>
      </c>
      <c r="D29">
        <f t="shared" ca="1" si="6"/>
        <v>56</v>
      </c>
      <c r="E29">
        <f>Plantillas!C31</f>
        <v>3</v>
      </c>
      <c r="F29" t="str">
        <f>Plantillas!D31</f>
        <v>Gerard Piqué</v>
      </c>
      <c r="G29" t="str">
        <f>Plantillas!E31</f>
        <v>DF</v>
      </c>
      <c r="H29">
        <f ca="1">SUMIF(Fichas!$F:$F,Conf_Fichas!$F29,INDIRECT(H2))+SUMIF(Fichas!$P:$P,Conf_Fichas!$F29,INDIRECT(Conf_Fichas!H3))</f>
        <v>0</v>
      </c>
      <c r="I29">
        <f ca="1">SUMIF(Fichas!$F:$F,Conf_Fichas!$F29,INDIRECT(I2))+SUMIF(Fichas!$P:$P,Conf_Fichas!$F29,INDIRECT(Conf_Fichas!I3))</f>
        <v>2</v>
      </c>
      <c r="J29">
        <f ca="1">SUMIF(Fichas!$F:$F,Conf_Fichas!$F29,INDIRECT(J2))+SUMIF(Fichas!$P:$P,Conf_Fichas!$F29,INDIRECT(Conf_Fichas!J3))</f>
        <v>1</v>
      </c>
      <c r="K29">
        <f ca="1">SUMIF(Fichas!$F:$F,Conf_Fichas!$F29,INDIRECT(K2))+SUMIF(Fichas!$P:$P,Conf_Fichas!$F29,INDIRECT(Conf_Fichas!K3))</f>
        <v>0</v>
      </c>
      <c r="L29">
        <f ca="1">RANK(H29,H4:H187,0)</f>
        <v>1</v>
      </c>
      <c r="M29">
        <f t="shared" ref="M29:O29" ca="1" si="37">RANK(I29,I4:I187,0)</f>
        <v>1</v>
      </c>
      <c r="N29">
        <f t="shared" ca="1" si="37"/>
        <v>1</v>
      </c>
      <c r="O29">
        <f t="shared" ca="1" si="37"/>
        <v>36</v>
      </c>
      <c r="P29">
        <f ca="1">COUNTIF($L$4:L29,L29)-1</f>
        <v>25</v>
      </c>
      <c r="Q29">
        <f ca="1">COUNTIF($M$4:M29,M29)-1</f>
        <v>2</v>
      </c>
      <c r="R29">
        <f ca="1">COUNTIF($N$4:N29,N29)-1</f>
        <v>0</v>
      </c>
      <c r="S29">
        <f ca="1">COUNTIF($O$4:O29,O29)-1</f>
        <v>20</v>
      </c>
    </row>
    <row r="30" spans="1:19" x14ac:dyDescent="0.25">
      <c r="A30">
        <f t="shared" ca="1" si="3"/>
        <v>27</v>
      </c>
      <c r="B30">
        <f t="shared" ca="1" si="4"/>
        <v>57</v>
      </c>
      <c r="C30">
        <f t="shared" ca="1" si="5"/>
        <v>29</v>
      </c>
      <c r="D30">
        <f t="shared" ca="1" si="6"/>
        <v>57</v>
      </c>
      <c r="E30">
        <f>Plantillas!C32</f>
        <v>4</v>
      </c>
      <c r="F30" t="str">
        <f>Plantillas!D32</f>
        <v>Javi Martínez</v>
      </c>
      <c r="G30" t="str">
        <f>Plantillas!E32</f>
        <v>MC</v>
      </c>
      <c r="H30">
        <f ca="1">SUMIF(Fichas!$F:$F,Conf_Fichas!$F30,INDIRECT(H2))+SUMIF(Fichas!$P:$P,Conf_Fichas!$F30,INDIRECT(Conf_Fichas!H3))</f>
        <v>0</v>
      </c>
      <c r="I30">
        <f ca="1">SUMIF(Fichas!$F:$F,Conf_Fichas!$F30,INDIRECT(I2))+SUMIF(Fichas!$P:$P,Conf_Fichas!$F30,INDIRECT(Conf_Fichas!I3))</f>
        <v>0</v>
      </c>
      <c r="J30">
        <f ca="1">SUMIF(Fichas!$F:$F,Conf_Fichas!$F30,INDIRECT(J2))+SUMIF(Fichas!$P:$P,Conf_Fichas!$F30,INDIRECT(Conf_Fichas!J3))</f>
        <v>0</v>
      </c>
      <c r="K30">
        <f ca="1">SUMIF(Fichas!$F:$F,Conf_Fichas!$F30,INDIRECT(K2))+SUMIF(Fichas!$P:$P,Conf_Fichas!$F30,INDIRECT(Conf_Fichas!K3))</f>
        <v>0</v>
      </c>
      <c r="L30">
        <f ca="1">RANK(H30,H4:H187,0)</f>
        <v>1</v>
      </c>
      <c r="M30">
        <f t="shared" ref="M30:O30" ca="1" si="38">RANK(I30,I4:I187,0)</f>
        <v>38</v>
      </c>
      <c r="N30">
        <f t="shared" ca="1" si="38"/>
        <v>4</v>
      </c>
      <c r="O30">
        <f t="shared" ca="1" si="38"/>
        <v>36</v>
      </c>
      <c r="P30">
        <f ca="1">COUNTIF($L$4:L30,L30)-1</f>
        <v>26</v>
      </c>
      <c r="Q30">
        <f ca="1">COUNTIF($M$4:M30,M30)-1</f>
        <v>19</v>
      </c>
      <c r="R30">
        <f ca="1">COUNTIF($N$4:N30,N30)-1</f>
        <v>25</v>
      </c>
      <c r="S30">
        <f ca="1">COUNTIF($O$4:O30,O30)-1</f>
        <v>21</v>
      </c>
    </row>
    <row r="31" spans="1:19" x14ac:dyDescent="0.25">
      <c r="A31">
        <f t="shared" ca="1" si="3"/>
        <v>28</v>
      </c>
      <c r="B31">
        <f t="shared" ca="1" si="4"/>
        <v>58</v>
      </c>
      <c r="C31">
        <f t="shared" ca="1" si="5"/>
        <v>30</v>
      </c>
      <c r="D31">
        <f t="shared" ca="1" si="6"/>
        <v>58</v>
      </c>
      <c r="E31">
        <f>Plantillas!C33</f>
        <v>5</v>
      </c>
      <c r="F31" t="str">
        <f>Plantillas!D33</f>
        <v>César Azpilicueta</v>
      </c>
      <c r="G31" t="str">
        <f>Plantillas!E33</f>
        <v>DF</v>
      </c>
      <c r="H31">
        <f ca="1">SUMIF(Fichas!$F:$F,Conf_Fichas!$F31,INDIRECT(H2))+SUMIF(Fichas!$P:$P,Conf_Fichas!$F31,INDIRECT(Conf_Fichas!H3))</f>
        <v>0</v>
      </c>
      <c r="I31">
        <f ca="1">SUMIF(Fichas!$F:$F,Conf_Fichas!$F31,INDIRECT(I2))+SUMIF(Fichas!$P:$P,Conf_Fichas!$F31,INDIRECT(Conf_Fichas!I3))</f>
        <v>0</v>
      </c>
      <c r="J31">
        <f ca="1">SUMIF(Fichas!$F:$F,Conf_Fichas!$F31,INDIRECT(J2))+SUMIF(Fichas!$P:$P,Conf_Fichas!$F31,INDIRECT(Conf_Fichas!J3))</f>
        <v>0</v>
      </c>
      <c r="K31">
        <f ca="1">SUMIF(Fichas!$F:$F,Conf_Fichas!$F31,INDIRECT(K2))+SUMIF(Fichas!$P:$P,Conf_Fichas!$F31,INDIRECT(Conf_Fichas!K3))</f>
        <v>0</v>
      </c>
      <c r="L31">
        <f ca="1">RANK(H31,H4:H187,0)</f>
        <v>1</v>
      </c>
      <c r="M31">
        <f t="shared" ref="M31:O31" ca="1" si="39">RANK(I31,I4:I187,0)</f>
        <v>38</v>
      </c>
      <c r="N31">
        <f t="shared" ca="1" si="39"/>
        <v>4</v>
      </c>
      <c r="O31">
        <f t="shared" ca="1" si="39"/>
        <v>36</v>
      </c>
      <c r="P31">
        <f ca="1">COUNTIF($L$4:L31,L31)-1</f>
        <v>27</v>
      </c>
      <c r="Q31">
        <f ca="1">COUNTIF($M$4:M31,M31)-1</f>
        <v>20</v>
      </c>
      <c r="R31">
        <f ca="1">COUNTIF($N$4:N31,N31)-1</f>
        <v>26</v>
      </c>
      <c r="S31">
        <f ca="1">COUNTIF($O$4:O31,O31)-1</f>
        <v>22</v>
      </c>
    </row>
    <row r="32" spans="1:19" x14ac:dyDescent="0.25">
      <c r="A32">
        <f t="shared" ca="1" si="3"/>
        <v>29</v>
      </c>
      <c r="B32">
        <f t="shared" ca="1" si="4"/>
        <v>59</v>
      </c>
      <c r="C32">
        <f t="shared" ca="1" si="5"/>
        <v>31</v>
      </c>
      <c r="D32">
        <f t="shared" ca="1" si="6"/>
        <v>59</v>
      </c>
      <c r="E32">
        <f>Plantillas!C34</f>
        <v>6</v>
      </c>
      <c r="F32" t="str">
        <f>Plantillas!D34</f>
        <v>Andrés Iniesta</v>
      </c>
      <c r="G32" t="str">
        <f>Plantillas!E34</f>
        <v>MC</v>
      </c>
      <c r="H32">
        <f ca="1">SUMIF(Fichas!$F:$F,Conf_Fichas!$F32,INDIRECT(H2))+SUMIF(Fichas!$P:$P,Conf_Fichas!$F32,INDIRECT(Conf_Fichas!H3))</f>
        <v>0</v>
      </c>
      <c r="I32">
        <f ca="1">SUMIF(Fichas!$F:$F,Conf_Fichas!$F32,INDIRECT(I2))+SUMIF(Fichas!$P:$P,Conf_Fichas!$F32,INDIRECT(Conf_Fichas!I3))</f>
        <v>0</v>
      </c>
      <c r="J32">
        <f ca="1">SUMIF(Fichas!$F:$F,Conf_Fichas!$F32,INDIRECT(J2))+SUMIF(Fichas!$P:$P,Conf_Fichas!$F32,INDIRECT(Conf_Fichas!J3))</f>
        <v>0</v>
      </c>
      <c r="K32">
        <f ca="1">SUMIF(Fichas!$F:$F,Conf_Fichas!$F32,INDIRECT(K2))+SUMIF(Fichas!$P:$P,Conf_Fichas!$F32,INDIRECT(Conf_Fichas!K3))</f>
        <v>0</v>
      </c>
      <c r="L32">
        <f ca="1">RANK(H32,H4:H187,0)</f>
        <v>1</v>
      </c>
      <c r="M32">
        <f t="shared" ref="M32:O32" ca="1" si="40">RANK(I32,I4:I187,0)</f>
        <v>38</v>
      </c>
      <c r="N32">
        <f t="shared" ca="1" si="40"/>
        <v>4</v>
      </c>
      <c r="O32">
        <f t="shared" ca="1" si="40"/>
        <v>36</v>
      </c>
      <c r="P32">
        <f ca="1">COUNTIF($L$4:L32,L32)-1</f>
        <v>28</v>
      </c>
      <c r="Q32">
        <f ca="1">COUNTIF($M$4:M32,M32)-1</f>
        <v>21</v>
      </c>
      <c r="R32">
        <f ca="1">COUNTIF($N$4:N32,N32)-1</f>
        <v>27</v>
      </c>
      <c r="S32">
        <f ca="1">COUNTIF($O$4:O32,O32)-1</f>
        <v>23</v>
      </c>
    </row>
    <row r="33" spans="1:19" x14ac:dyDescent="0.25">
      <c r="A33">
        <f t="shared" ca="1" si="3"/>
        <v>30</v>
      </c>
      <c r="B33">
        <f t="shared" ca="1" si="4"/>
        <v>60</v>
      </c>
      <c r="C33">
        <f t="shared" ca="1" si="5"/>
        <v>32</v>
      </c>
      <c r="D33">
        <f t="shared" ca="1" si="6"/>
        <v>5</v>
      </c>
      <c r="E33">
        <f>Plantillas!C35</f>
        <v>7</v>
      </c>
      <c r="F33" t="str">
        <f>Plantillas!D35</f>
        <v>David Villa</v>
      </c>
      <c r="G33" t="str">
        <f>Plantillas!E35</f>
        <v>DT</v>
      </c>
      <c r="H33">
        <f ca="1">SUMIF(Fichas!$F:$F,Conf_Fichas!$F33,INDIRECT(H2))+SUMIF(Fichas!$P:$P,Conf_Fichas!$F33,INDIRECT(Conf_Fichas!H3))</f>
        <v>0</v>
      </c>
      <c r="I33">
        <f ca="1">SUMIF(Fichas!$F:$F,Conf_Fichas!$F33,INDIRECT(I2))+SUMIF(Fichas!$P:$P,Conf_Fichas!$F33,INDIRECT(Conf_Fichas!I3))</f>
        <v>0</v>
      </c>
      <c r="J33">
        <f ca="1">SUMIF(Fichas!$F:$F,Conf_Fichas!$F33,INDIRECT(J2))+SUMIF(Fichas!$P:$P,Conf_Fichas!$F33,INDIRECT(Conf_Fichas!J3))</f>
        <v>0</v>
      </c>
      <c r="K33">
        <f ca="1">SUMIF(Fichas!$F:$F,Conf_Fichas!$F33,INDIRECT(K2))+SUMIF(Fichas!$P:$P,Conf_Fichas!$F33,INDIRECT(Conf_Fichas!K3))</f>
        <v>3</v>
      </c>
      <c r="L33">
        <f ca="1">RANK(H33,H4:H187,0)</f>
        <v>1</v>
      </c>
      <c r="M33">
        <f t="shared" ref="M33:O33" ca="1" si="41">RANK(I33,I4:I187,0)</f>
        <v>38</v>
      </c>
      <c r="N33">
        <f t="shared" ca="1" si="41"/>
        <v>4</v>
      </c>
      <c r="O33">
        <f t="shared" ca="1" si="41"/>
        <v>5</v>
      </c>
      <c r="P33">
        <f ca="1">COUNTIF($L$4:L33,L33)-1</f>
        <v>29</v>
      </c>
      <c r="Q33">
        <f ca="1">COUNTIF($M$4:M33,M33)-1</f>
        <v>22</v>
      </c>
      <c r="R33">
        <f ca="1">COUNTIF($N$4:N33,N33)-1</f>
        <v>28</v>
      </c>
      <c r="S33">
        <f ca="1">COUNTIF($O$4:O33,O33)-1</f>
        <v>0</v>
      </c>
    </row>
    <row r="34" spans="1:19" x14ac:dyDescent="0.25">
      <c r="A34">
        <f t="shared" ca="1" si="3"/>
        <v>31</v>
      </c>
      <c r="B34">
        <f t="shared" ca="1" si="4"/>
        <v>61</v>
      </c>
      <c r="C34">
        <f t="shared" ca="1" si="5"/>
        <v>33</v>
      </c>
      <c r="D34">
        <f t="shared" ca="1" si="6"/>
        <v>60</v>
      </c>
      <c r="E34">
        <f>Plantillas!C36</f>
        <v>8</v>
      </c>
      <c r="F34" t="str">
        <f>Plantillas!D36</f>
        <v>Xavi Hernández</v>
      </c>
      <c r="G34" t="str">
        <f>Plantillas!E36</f>
        <v>MC</v>
      </c>
      <c r="H34">
        <f ca="1">SUMIF(Fichas!$F:$F,Conf_Fichas!$F34,INDIRECT(H2))+SUMIF(Fichas!$P:$P,Conf_Fichas!$F34,INDIRECT(Conf_Fichas!H3))</f>
        <v>0</v>
      </c>
      <c r="I34">
        <f ca="1">SUMIF(Fichas!$F:$F,Conf_Fichas!$F34,INDIRECT(I2))+SUMIF(Fichas!$P:$P,Conf_Fichas!$F34,INDIRECT(Conf_Fichas!I3))</f>
        <v>0</v>
      </c>
      <c r="J34">
        <f ca="1">SUMIF(Fichas!$F:$F,Conf_Fichas!$F34,INDIRECT(J2))+SUMIF(Fichas!$P:$P,Conf_Fichas!$F34,INDIRECT(Conf_Fichas!J3))</f>
        <v>0</v>
      </c>
      <c r="K34">
        <f ca="1">SUMIF(Fichas!$F:$F,Conf_Fichas!$F34,INDIRECT(K2))+SUMIF(Fichas!$P:$P,Conf_Fichas!$F34,INDIRECT(Conf_Fichas!K3))</f>
        <v>0</v>
      </c>
      <c r="L34">
        <f ca="1">RANK(H34,H4:H187,0)</f>
        <v>1</v>
      </c>
      <c r="M34">
        <f t="shared" ref="M34:O34" ca="1" si="42">RANK(I34,I4:I187,0)</f>
        <v>38</v>
      </c>
      <c r="N34">
        <f t="shared" ca="1" si="42"/>
        <v>4</v>
      </c>
      <c r="O34">
        <f t="shared" ca="1" si="42"/>
        <v>36</v>
      </c>
      <c r="P34">
        <f ca="1">COUNTIF($L$4:L34,L34)-1</f>
        <v>30</v>
      </c>
      <c r="Q34">
        <f ca="1">COUNTIF($M$4:M34,M34)-1</f>
        <v>23</v>
      </c>
      <c r="R34">
        <f ca="1">COUNTIF($N$4:N34,N34)-1</f>
        <v>29</v>
      </c>
      <c r="S34">
        <f ca="1">COUNTIF($O$4:O34,O34)-1</f>
        <v>24</v>
      </c>
    </row>
    <row r="35" spans="1:19" x14ac:dyDescent="0.25">
      <c r="A35">
        <f t="shared" ca="1" si="3"/>
        <v>32</v>
      </c>
      <c r="B35">
        <f t="shared" ca="1" si="4"/>
        <v>62</v>
      </c>
      <c r="C35">
        <f t="shared" ca="1" si="5"/>
        <v>34</v>
      </c>
      <c r="D35">
        <f t="shared" ca="1" si="6"/>
        <v>2</v>
      </c>
      <c r="E35">
        <f>Plantillas!C37</f>
        <v>9</v>
      </c>
      <c r="F35" t="str">
        <f>Plantillas!D37</f>
        <v>Fernando Torres</v>
      </c>
      <c r="G35" t="str">
        <f>Plantillas!E37</f>
        <v>DT</v>
      </c>
      <c r="H35">
        <f ca="1">SUMIF(Fichas!$F:$F,Conf_Fichas!$F35,INDIRECT(H2))+SUMIF(Fichas!$P:$P,Conf_Fichas!$F35,INDIRECT(Conf_Fichas!H3))</f>
        <v>0</v>
      </c>
      <c r="I35">
        <f ca="1">SUMIF(Fichas!$F:$F,Conf_Fichas!$F35,INDIRECT(I2))+SUMIF(Fichas!$P:$P,Conf_Fichas!$F35,INDIRECT(Conf_Fichas!I3))</f>
        <v>0</v>
      </c>
      <c r="J35">
        <f ca="1">SUMIF(Fichas!$F:$F,Conf_Fichas!$F35,INDIRECT(J2))+SUMIF(Fichas!$P:$P,Conf_Fichas!$F35,INDIRECT(Conf_Fichas!J3))</f>
        <v>0</v>
      </c>
      <c r="K35">
        <f ca="1">SUMIF(Fichas!$F:$F,Conf_Fichas!$F35,INDIRECT(K2))+SUMIF(Fichas!$P:$P,Conf_Fichas!$F35,INDIRECT(Conf_Fichas!K3))</f>
        <v>5</v>
      </c>
      <c r="L35">
        <f ca="1">RANK(H35,H4:H187,0)</f>
        <v>1</v>
      </c>
      <c r="M35">
        <f t="shared" ref="M35:O35" ca="1" si="43">RANK(I35,I4:I187,0)</f>
        <v>38</v>
      </c>
      <c r="N35">
        <f t="shared" ca="1" si="43"/>
        <v>4</v>
      </c>
      <c r="O35">
        <f t="shared" ca="1" si="43"/>
        <v>1</v>
      </c>
      <c r="P35">
        <f ca="1">COUNTIF($L$4:L35,L35)-1</f>
        <v>31</v>
      </c>
      <c r="Q35">
        <f ca="1">COUNTIF($M$4:M35,M35)-1</f>
        <v>24</v>
      </c>
      <c r="R35">
        <f ca="1">COUNTIF($N$4:N35,N35)-1</f>
        <v>30</v>
      </c>
      <c r="S35">
        <f ca="1">COUNTIF($O$4:O35,O35)-1</f>
        <v>1</v>
      </c>
    </row>
    <row r="36" spans="1:19" x14ac:dyDescent="0.25">
      <c r="A36">
        <f t="shared" ca="1" si="3"/>
        <v>33</v>
      </c>
      <c r="B36">
        <f t="shared" ca="1" si="4"/>
        <v>63</v>
      </c>
      <c r="C36">
        <f t="shared" ca="1" si="5"/>
        <v>35</v>
      </c>
      <c r="D36">
        <f t="shared" ca="1" si="6"/>
        <v>61</v>
      </c>
      <c r="E36">
        <f>Plantillas!C38</f>
        <v>10</v>
      </c>
      <c r="F36" t="str">
        <f>Plantillas!D38</f>
        <v>Cesc Fàbregas</v>
      </c>
      <c r="G36" t="str">
        <f>Plantillas!E38</f>
        <v>MC</v>
      </c>
      <c r="H36">
        <f ca="1">SUMIF(Fichas!$F:$F,Conf_Fichas!$F36,INDIRECT(H2))+SUMIF(Fichas!$P:$P,Conf_Fichas!$F36,INDIRECT(Conf_Fichas!H3))</f>
        <v>0</v>
      </c>
      <c r="I36">
        <f ca="1">SUMIF(Fichas!$F:$F,Conf_Fichas!$F36,INDIRECT(I2))+SUMIF(Fichas!$P:$P,Conf_Fichas!$F36,INDIRECT(Conf_Fichas!I3))</f>
        <v>0</v>
      </c>
      <c r="J36">
        <f ca="1">SUMIF(Fichas!$F:$F,Conf_Fichas!$F36,INDIRECT(J2))+SUMIF(Fichas!$P:$P,Conf_Fichas!$F36,INDIRECT(Conf_Fichas!J3))</f>
        <v>0</v>
      </c>
      <c r="K36">
        <f ca="1">SUMIF(Fichas!$F:$F,Conf_Fichas!$F36,INDIRECT(K2))+SUMIF(Fichas!$P:$P,Conf_Fichas!$F36,INDIRECT(Conf_Fichas!K3))</f>
        <v>0</v>
      </c>
      <c r="L36">
        <f ca="1">RANK(H36,H4:H187,0)</f>
        <v>1</v>
      </c>
      <c r="M36">
        <f t="shared" ref="M36:O36" ca="1" si="44">RANK(I36,I4:I187,0)</f>
        <v>38</v>
      </c>
      <c r="N36">
        <f t="shared" ca="1" si="44"/>
        <v>4</v>
      </c>
      <c r="O36">
        <f t="shared" ca="1" si="44"/>
        <v>36</v>
      </c>
      <c r="P36">
        <f ca="1">COUNTIF($L$4:L36,L36)-1</f>
        <v>32</v>
      </c>
      <c r="Q36">
        <f ca="1">COUNTIF($M$4:M36,M36)-1</f>
        <v>25</v>
      </c>
      <c r="R36">
        <f ca="1">COUNTIF($N$4:N36,N36)-1</f>
        <v>31</v>
      </c>
      <c r="S36">
        <f ca="1">COUNTIF($O$4:O36,O36)-1</f>
        <v>25</v>
      </c>
    </row>
    <row r="37" spans="1:19" x14ac:dyDescent="0.25">
      <c r="A37">
        <f t="shared" ca="1" si="3"/>
        <v>34</v>
      </c>
      <c r="B37">
        <f t="shared" ca="1" si="4"/>
        <v>64</v>
      </c>
      <c r="C37">
        <f t="shared" ca="1" si="5"/>
        <v>36</v>
      </c>
      <c r="D37">
        <f t="shared" ca="1" si="6"/>
        <v>17</v>
      </c>
      <c r="E37">
        <f>Plantillas!C39</f>
        <v>11</v>
      </c>
      <c r="F37" t="str">
        <f>Plantillas!D39</f>
        <v>Pedro Rodríguez</v>
      </c>
      <c r="G37" t="str">
        <f>Plantillas!E39</f>
        <v>DT</v>
      </c>
      <c r="H37">
        <f ca="1">SUMIF(Fichas!$F:$F,Conf_Fichas!$F37,INDIRECT(H2))+SUMIF(Fichas!$P:$P,Conf_Fichas!$F37,INDIRECT(Conf_Fichas!H3))</f>
        <v>0</v>
      </c>
      <c r="I37">
        <f ca="1">SUMIF(Fichas!$F:$F,Conf_Fichas!$F37,INDIRECT(I2))+SUMIF(Fichas!$P:$P,Conf_Fichas!$F37,INDIRECT(Conf_Fichas!I3))</f>
        <v>0</v>
      </c>
      <c r="J37">
        <f ca="1">SUMIF(Fichas!$F:$F,Conf_Fichas!$F37,INDIRECT(J2))+SUMIF(Fichas!$P:$P,Conf_Fichas!$F37,INDIRECT(Conf_Fichas!J3))</f>
        <v>0</v>
      </c>
      <c r="K37">
        <f ca="1">SUMIF(Fichas!$F:$F,Conf_Fichas!$F37,INDIRECT(K2))+SUMIF(Fichas!$P:$P,Conf_Fichas!$F37,INDIRECT(Conf_Fichas!K3))</f>
        <v>1</v>
      </c>
      <c r="L37">
        <f ca="1">RANK(H37,H4:H187,0)</f>
        <v>1</v>
      </c>
      <c r="M37">
        <f t="shared" ref="M37:O37" ca="1" si="45">RANK(I37,I4:I187,0)</f>
        <v>38</v>
      </c>
      <c r="N37">
        <f t="shared" ca="1" si="45"/>
        <v>4</v>
      </c>
      <c r="O37">
        <f t="shared" ca="1" si="45"/>
        <v>16</v>
      </c>
      <c r="P37">
        <f ca="1">COUNTIF($L$4:L37,L37)-1</f>
        <v>33</v>
      </c>
      <c r="Q37">
        <f ca="1">COUNTIF($M$4:M37,M37)-1</f>
        <v>26</v>
      </c>
      <c r="R37">
        <f ca="1">COUNTIF($N$4:N37,N37)-1</f>
        <v>32</v>
      </c>
      <c r="S37">
        <f ca="1">COUNTIF($O$4:O37,O37)-1</f>
        <v>1</v>
      </c>
    </row>
    <row r="38" spans="1:19" x14ac:dyDescent="0.25">
      <c r="A38">
        <f t="shared" ca="1" si="3"/>
        <v>35</v>
      </c>
      <c r="B38">
        <f t="shared" ca="1" si="4"/>
        <v>65</v>
      </c>
      <c r="C38">
        <f t="shared" ca="1" si="5"/>
        <v>37</v>
      </c>
      <c r="D38">
        <f t="shared" ca="1" si="6"/>
        <v>62</v>
      </c>
      <c r="E38">
        <f>Plantillas!C40</f>
        <v>12</v>
      </c>
      <c r="F38" t="str">
        <f>Plantillas!D40</f>
        <v>Víctor Valdés</v>
      </c>
      <c r="G38" t="str">
        <f>Plantillas!E40</f>
        <v>PT</v>
      </c>
      <c r="H38">
        <f ca="1">SUMIF(Fichas!$F:$F,Conf_Fichas!$F38,INDIRECT(H2))+SUMIF(Fichas!$P:$P,Conf_Fichas!$F38,INDIRECT(Conf_Fichas!H3))</f>
        <v>0</v>
      </c>
      <c r="I38">
        <f ca="1">SUMIF(Fichas!$F:$F,Conf_Fichas!$F38,INDIRECT(I2))+SUMIF(Fichas!$P:$P,Conf_Fichas!$F38,INDIRECT(Conf_Fichas!I3))</f>
        <v>0</v>
      </c>
      <c r="J38">
        <f ca="1">SUMIF(Fichas!$F:$F,Conf_Fichas!$F38,INDIRECT(J2))+SUMIF(Fichas!$P:$P,Conf_Fichas!$F38,INDIRECT(Conf_Fichas!J3))</f>
        <v>0</v>
      </c>
      <c r="K38">
        <f ca="1">SUMIF(Fichas!$F:$F,Conf_Fichas!$F38,INDIRECT(K2))+SUMIF(Fichas!$P:$P,Conf_Fichas!$F38,INDIRECT(Conf_Fichas!K3))</f>
        <v>0</v>
      </c>
      <c r="L38">
        <f ca="1">RANK(H38,H4:H187,0)</f>
        <v>1</v>
      </c>
      <c r="M38">
        <f t="shared" ref="M38:O38" ca="1" si="46">RANK(I38,I4:I187,0)</f>
        <v>38</v>
      </c>
      <c r="N38">
        <f t="shared" ca="1" si="46"/>
        <v>4</v>
      </c>
      <c r="O38">
        <f t="shared" ca="1" si="46"/>
        <v>36</v>
      </c>
      <c r="P38">
        <f ca="1">COUNTIF($L$4:L38,L38)-1</f>
        <v>34</v>
      </c>
      <c r="Q38">
        <f ca="1">COUNTIF($M$4:M38,M38)-1</f>
        <v>27</v>
      </c>
      <c r="R38">
        <f ca="1">COUNTIF($N$4:N38,N38)-1</f>
        <v>33</v>
      </c>
      <c r="S38">
        <f ca="1">COUNTIF($O$4:O38,O38)-1</f>
        <v>26</v>
      </c>
    </row>
    <row r="39" spans="1:19" x14ac:dyDescent="0.25">
      <c r="A39">
        <f t="shared" ca="1" si="3"/>
        <v>36</v>
      </c>
      <c r="B39">
        <f t="shared" ca="1" si="4"/>
        <v>66</v>
      </c>
      <c r="C39">
        <f t="shared" ca="1" si="5"/>
        <v>38</v>
      </c>
      <c r="D39">
        <f t="shared" ca="1" si="6"/>
        <v>18</v>
      </c>
      <c r="E39">
        <f>Plantillas!C41</f>
        <v>13</v>
      </c>
      <c r="F39" t="str">
        <f>Plantillas!D41</f>
        <v>Juan Mata</v>
      </c>
      <c r="G39" t="str">
        <f>Plantillas!E41</f>
        <v>MC</v>
      </c>
      <c r="H39">
        <f ca="1">SUMIF(Fichas!$F:$F,Conf_Fichas!$F39,INDIRECT(H2))+SUMIF(Fichas!$P:$P,Conf_Fichas!$F39,INDIRECT(Conf_Fichas!H3))</f>
        <v>0</v>
      </c>
      <c r="I39">
        <f ca="1">SUMIF(Fichas!$F:$F,Conf_Fichas!$F39,INDIRECT(I2))+SUMIF(Fichas!$P:$P,Conf_Fichas!$F39,INDIRECT(Conf_Fichas!I3))</f>
        <v>0</v>
      </c>
      <c r="J39">
        <f ca="1">SUMIF(Fichas!$F:$F,Conf_Fichas!$F39,INDIRECT(J2))+SUMIF(Fichas!$P:$P,Conf_Fichas!$F39,INDIRECT(Conf_Fichas!J3))</f>
        <v>0</v>
      </c>
      <c r="K39">
        <f ca="1">SUMIF(Fichas!$F:$F,Conf_Fichas!$F39,INDIRECT(K2))+SUMIF(Fichas!$P:$P,Conf_Fichas!$F39,INDIRECT(Conf_Fichas!K3))</f>
        <v>1</v>
      </c>
      <c r="L39">
        <f ca="1">RANK(H39,H4:H187,0)</f>
        <v>1</v>
      </c>
      <c r="M39">
        <f t="shared" ref="M39:O39" ca="1" si="47">RANK(I39,I4:I187,0)</f>
        <v>38</v>
      </c>
      <c r="N39">
        <f t="shared" ca="1" si="47"/>
        <v>4</v>
      </c>
      <c r="O39">
        <f t="shared" ca="1" si="47"/>
        <v>16</v>
      </c>
      <c r="P39">
        <f ca="1">COUNTIF($L$4:L39,L39)-1</f>
        <v>35</v>
      </c>
      <c r="Q39">
        <f ca="1">COUNTIF($M$4:M39,M39)-1</f>
        <v>28</v>
      </c>
      <c r="R39">
        <f ca="1">COUNTIF($N$4:N39,N39)-1</f>
        <v>34</v>
      </c>
      <c r="S39">
        <f ca="1">COUNTIF($O$4:O39,O39)-1</f>
        <v>2</v>
      </c>
    </row>
    <row r="40" spans="1:19" x14ac:dyDescent="0.25">
      <c r="A40">
        <f t="shared" ca="1" si="3"/>
        <v>37</v>
      </c>
      <c r="B40">
        <f t="shared" ca="1" si="4"/>
        <v>67</v>
      </c>
      <c r="C40">
        <f t="shared" ca="1" si="5"/>
        <v>39</v>
      </c>
      <c r="D40">
        <f t="shared" ca="1" si="6"/>
        <v>19</v>
      </c>
      <c r="E40">
        <f>Plantillas!C42</f>
        <v>14</v>
      </c>
      <c r="F40" t="str">
        <f>Plantillas!D42</f>
        <v>Roberto Soldado</v>
      </c>
      <c r="G40" t="str">
        <f>Plantillas!E42</f>
        <v>DT</v>
      </c>
      <c r="H40">
        <f ca="1">SUMIF(Fichas!$F:$F,Conf_Fichas!$F40,INDIRECT(H2))+SUMIF(Fichas!$P:$P,Conf_Fichas!$F40,INDIRECT(Conf_Fichas!H3))</f>
        <v>0</v>
      </c>
      <c r="I40">
        <f ca="1">SUMIF(Fichas!$F:$F,Conf_Fichas!$F40,INDIRECT(I2))+SUMIF(Fichas!$P:$P,Conf_Fichas!$F40,INDIRECT(Conf_Fichas!I3))</f>
        <v>0</v>
      </c>
      <c r="J40">
        <f ca="1">SUMIF(Fichas!$F:$F,Conf_Fichas!$F40,INDIRECT(J2))+SUMIF(Fichas!$P:$P,Conf_Fichas!$F40,INDIRECT(Conf_Fichas!J3))</f>
        <v>0</v>
      </c>
      <c r="K40">
        <f ca="1">SUMIF(Fichas!$F:$F,Conf_Fichas!$F40,INDIRECT(K2))+SUMIF(Fichas!$P:$P,Conf_Fichas!$F40,INDIRECT(Conf_Fichas!K3))</f>
        <v>1</v>
      </c>
      <c r="L40">
        <f ca="1">RANK(H40,H4:H187,0)</f>
        <v>1</v>
      </c>
      <c r="M40">
        <f t="shared" ref="M40:O40" ca="1" si="48">RANK(I40,I4:I187,0)</f>
        <v>38</v>
      </c>
      <c r="N40">
        <f t="shared" ca="1" si="48"/>
        <v>4</v>
      </c>
      <c r="O40">
        <f t="shared" ca="1" si="48"/>
        <v>16</v>
      </c>
      <c r="P40">
        <f ca="1">COUNTIF($L$4:L40,L40)-1</f>
        <v>36</v>
      </c>
      <c r="Q40">
        <f ca="1">COUNTIF($M$4:M40,M40)-1</f>
        <v>29</v>
      </c>
      <c r="R40">
        <f ca="1">COUNTIF($N$4:N40,N40)-1</f>
        <v>35</v>
      </c>
      <c r="S40">
        <f ca="1">COUNTIF($O$4:O40,O40)-1</f>
        <v>3</v>
      </c>
    </row>
    <row r="41" spans="1:19" x14ac:dyDescent="0.25">
      <c r="A41">
        <f t="shared" ca="1" si="3"/>
        <v>38</v>
      </c>
      <c r="B41">
        <f t="shared" ca="1" si="4"/>
        <v>13</v>
      </c>
      <c r="C41">
        <f t="shared" ca="1" si="5"/>
        <v>40</v>
      </c>
      <c r="D41">
        <f t="shared" ca="1" si="6"/>
        <v>63</v>
      </c>
      <c r="E41">
        <f>Plantillas!C43</f>
        <v>15</v>
      </c>
      <c r="F41" t="str">
        <f>Plantillas!D43</f>
        <v>Sergio Ramos</v>
      </c>
      <c r="G41" t="str">
        <f>Plantillas!E43</f>
        <v>DF</v>
      </c>
      <c r="H41">
        <f ca="1">SUMIF(Fichas!$F:$F,Conf_Fichas!$F41,INDIRECT(H2))+SUMIF(Fichas!$P:$P,Conf_Fichas!$F41,INDIRECT(Conf_Fichas!H3))</f>
        <v>0</v>
      </c>
      <c r="I41">
        <f ca="1">SUMIF(Fichas!$F:$F,Conf_Fichas!$F41,INDIRECT(I2))+SUMIF(Fichas!$P:$P,Conf_Fichas!$F41,INDIRECT(Conf_Fichas!I3))</f>
        <v>1</v>
      </c>
      <c r="J41">
        <f ca="1">SUMIF(Fichas!$F:$F,Conf_Fichas!$F41,INDIRECT(J2))+SUMIF(Fichas!$P:$P,Conf_Fichas!$F41,INDIRECT(Conf_Fichas!J3))</f>
        <v>0</v>
      </c>
      <c r="K41">
        <f ca="1">SUMIF(Fichas!$F:$F,Conf_Fichas!$F41,INDIRECT(K2))+SUMIF(Fichas!$P:$P,Conf_Fichas!$F41,INDIRECT(Conf_Fichas!K3))</f>
        <v>0</v>
      </c>
      <c r="L41">
        <f ca="1">RANK(H41,H4:H187,0)</f>
        <v>1</v>
      </c>
      <c r="M41">
        <f t="shared" ref="M41:O41" ca="1" si="49">RANK(I41,I4:I187,0)</f>
        <v>9</v>
      </c>
      <c r="N41">
        <f t="shared" ca="1" si="49"/>
        <v>4</v>
      </c>
      <c r="O41">
        <f t="shared" ca="1" si="49"/>
        <v>36</v>
      </c>
      <c r="P41">
        <f ca="1">COUNTIF($L$4:L41,L41)-1</f>
        <v>37</v>
      </c>
      <c r="Q41">
        <f ca="1">COUNTIF($M$4:M41,M41)-1</f>
        <v>4</v>
      </c>
      <c r="R41">
        <f ca="1">COUNTIF($N$4:N41,N41)-1</f>
        <v>36</v>
      </c>
      <c r="S41">
        <f ca="1">COUNTIF($O$4:O41,O41)-1</f>
        <v>27</v>
      </c>
    </row>
    <row r="42" spans="1:19" x14ac:dyDescent="0.25">
      <c r="A42">
        <f t="shared" ca="1" si="3"/>
        <v>39</v>
      </c>
      <c r="B42">
        <f t="shared" ca="1" si="4"/>
        <v>68</v>
      </c>
      <c r="C42">
        <f t="shared" ca="1" si="5"/>
        <v>41</v>
      </c>
      <c r="D42">
        <f t="shared" ca="1" si="6"/>
        <v>64</v>
      </c>
      <c r="E42">
        <f>Plantillas!C44</f>
        <v>16</v>
      </c>
      <c r="F42" t="str">
        <f>Plantillas!D44</f>
        <v>Sergio Busquets</v>
      </c>
      <c r="G42" t="str">
        <f>Plantillas!E44</f>
        <v>MC</v>
      </c>
      <c r="H42">
        <f ca="1">SUMIF(Fichas!$F:$F,Conf_Fichas!$F42,INDIRECT(H2))+SUMIF(Fichas!$P:$P,Conf_Fichas!$F42,INDIRECT(Conf_Fichas!H3))</f>
        <v>0</v>
      </c>
      <c r="I42">
        <f ca="1">SUMIF(Fichas!$F:$F,Conf_Fichas!$F42,INDIRECT(I2))+SUMIF(Fichas!$P:$P,Conf_Fichas!$F42,INDIRECT(Conf_Fichas!I3))</f>
        <v>0</v>
      </c>
      <c r="J42">
        <f ca="1">SUMIF(Fichas!$F:$F,Conf_Fichas!$F42,INDIRECT(J2))+SUMIF(Fichas!$P:$P,Conf_Fichas!$F42,INDIRECT(Conf_Fichas!J3))</f>
        <v>0</v>
      </c>
      <c r="K42">
        <f ca="1">SUMIF(Fichas!$F:$F,Conf_Fichas!$F42,INDIRECT(K2))+SUMIF(Fichas!$P:$P,Conf_Fichas!$F42,INDIRECT(Conf_Fichas!K3))</f>
        <v>0</v>
      </c>
      <c r="L42">
        <f ca="1">RANK(H42,H4:H187,0)</f>
        <v>1</v>
      </c>
      <c r="M42">
        <f t="shared" ref="M42:O42" ca="1" si="50">RANK(I42,I4:I187,0)</f>
        <v>38</v>
      </c>
      <c r="N42">
        <f t="shared" ca="1" si="50"/>
        <v>4</v>
      </c>
      <c r="O42">
        <f t="shared" ca="1" si="50"/>
        <v>36</v>
      </c>
      <c r="P42">
        <f ca="1">COUNTIF($L$4:L42,L42)-1</f>
        <v>38</v>
      </c>
      <c r="Q42">
        <f ca="1">COUNTIF($M$4:M42,M42)-1</f>
        <v>30</v>
      </c>
      <c r="R42">
        <f ca="1">COUNTIF($N$4:N42,N42)-1</f>
        <v>37</v>
      </c>
      <c r="S42">
        <f ca="1">COUNTIF($O$4:O42,O42)-1</f>
        <v>28</v>
      </c>
    </row>
    <row r="43" spans="1:19" x14ac:dyDescent="0.25">
      <c r="A43">
        <f t="shared" ca="1" si="3"/>
        <v>40</v>
      </c>
      <c r="B43">
        <f t="shared" ca="1" si="4"/>
        <v>4</v>
      </c>
      <c r="C43">
        <f t="shared" ca="1" si="5"/>
        <v>42</v>
      </c>
      <c r="D43">
        <f t="shared" ca="1" si="6"/>
        <v>65</v>
      </c>
      <c r="E43">
        <f>Plantillas!C45</f>
        <v>17</v>
      </c>
      <c r="F43" t="str">
        <f>Plantillas!D45</f>
        <v>Álvaro Arbeloa</v>
      </c>
      <c r="G43" t="str">
        <f>Plantillas!E45</f>
        <v>DF</v>
      </c>
      <c r="H43">
        <f ca="1">SUMIF(Fichas!$F:$F,Conf_Fichas!$F43,INDIRECT(H2))+SUMIF(Fichas!$P:$P,Conf_Fichas!$F43,INDIRECT(Conf_Fichas!H3))</f>
        <v>0</v>
      </c>
      <c r="I43">
        <f ca="1">SUMIF(Fichas!$F:$F,Conf_Fichas!$F43,INDIRECT(I2))+SUMIF(Fichas!$P:$P,Conf_Fichas!$F43,INDIRECT(Conf_Fichas!I3))</f>
        <v>2</v>
      </c>
      <c r="J43">
        <f ca="1">SUMIF(Fichas!$F:$F,Conf_Fichas!$F43,INDIRECT(J2))+SUMIF(Fichas!$P:$P,Conf_Fichas!$F43,INDIRECT(Conf_Fichas!J3))</f>
        <v>0</v>
      </c>
      <c r="K43">
        <f ca="1">SUMIF(Fichas!$F:$F,Conf_Fichas!$F43,INDIRECT(K2))+SUMIF(Fichas!$P:$P,Conf_Fichas!$F43,INDIRECT(Conf_Fichas!K3))</f>
        <v>0</v>
      </c>
      <c r="L43">
        <f ca="1">RANK(H43,H4:H187,0)</f>
        <v>1</v>
      </c>
      <c r="M43">
        <f t="shared" ref="M43:O43" ca="1" si="51">RANK(I43,I4:I187,0)</f>
        <v>1</v>
      </c>
      <c r="N43">
        <f t="shared" ca="1" si="51"/>
        <v>4</v>
      </c>
      <c r="O43">
        <f t="shared" ca="1" si="51"/>
        <v>36</v>
      </c>
      <c r="P43">
        <f ca="1">COUNTIF($L$4:L43,L43)-1</f>
        <v>39</v>
      </c>
      <c r="Q43">
        <f ca="1">COUNTIF($M$4:M43,M43)-1</f>
        <v>3</v>
      </c>
      <c r="R43">
        <f ca="1">COUNTIF($N$4:N43,N43)-1</f>
        <v>38</v>
      </c>
      <c r="S43">
        <f ca="1">COUNTIF($O$4:O43,O43)-1</f>
        <v>29</v>
      </c>
    </row>
    <row r="44" spans="1:19" x14ac:dyDescent="0.25">
      <c r="A44">
        <f t="shared" ca="1" si="3"/>
        <v>41</v>
      </c>
      <c r="B44">
        <f t="shared" ca="1" si="4"/>
        <v>69</v>
      </c>
      <c r="C44">
        <f t="shared" ca="1" si="5"/>
        <v>43</v>
      </c>
      <c r="D44">
        <f t="shared" ca="1" si="6"/>
        <v>12</v>
      </c>
      <c r="E44">
        <f>Plantillas!C46</f>
        <v>18</v>
      </c>
      <c r="F44" t="str">
        <f>Plantillas!D46</f>
        <v>Jordi Alba</v>
      </c>
      <c r="G44" t="str">
        <f>Plantillas!E46</f>
        <v>DF</v>
      </c>
      <c r="H44">
        <f ca="1">SUMIF(Fichas!$F:$F,Conf_Fichas!$F44,INDIRECT(H2))+SUMIF(Fichas!$P:$P,Conf_Fichas!$F44,INDIRECT(Conf_Fichas!H3))</f>
        <v>0</v>
      </c>
      <c r="I44">
        <f ca="1">SUMIF(Fichas!$F:$F,Conf_Fichas!$F44,INDIRECT(I2))+SUMIF(Fichas!$P:$P,Conf_Fichas!$F44,INDIRECT(Conf_Fichas!I3))</f>
        <v>0</v>
      </c>
      <c r="J44">
        <f ca="1">SUMIF(Fichas!$F:$F,Conf_Fichas!$F44,INDIRECT(J2))+SUMIF(Fichas!$P:$P,Conf_Fichas!$F44,INDIRECT(Conf_Fichas!J3))</f>
        <v>0</v>
      </c>
      <c r="K44">
        <f ca="1">SUMIF(Fichas!$F:$F,Conf_Fichas!$F44,INDIRECT(K2))+SUMIF(Fichas!$P:$P,Conf_Fichas!$F44,INDIRECT(Conf_Fichas!K3))</f>
        <v>2</v>
      </c>
      <c r="L44">
        <f ca="1">RANK(H44,H4:H187,0)</f>
        <v>1</v>
      </c>
      <c r="M44">
        <f t="shared" ref="M44:O44" ca="1" si="52">RANK(I44,I4:I187,0)</f>
        <v>38</v>
      </c>
      <c r="N44">
        <f t="shared" ca="1" si="52"/>
        <v>4</v>
      </c>
      <c r="O44">
        <f t="shared" ca="1" si="52"/>
        <v>10</v>
      </c>
      <c r="P44">
        <f ca="1">COUNTIF($L$4:L44,L44)-1</f>
        <v>40</v>
      </c>
      <c r="Q44">
        <f ca="1">COUNTIF($M$4:M44,M44)-1</f>
        <v>31</v>
      </c>
      <c r="R44">
        <f ca="1">COUNTIF($N$4:N44,N44)-1</f>
        <v>39</v>
      </c>
      <c r="S44">
        <f ca="1">COUNTIF($O$4:O44,O44)-1</f>
        <v>2</v>
      </c>
    </row>
    <row r="45" spans="1:19" x14ac:dyDescent="0.25">
      <c r="A45">
        <f t="shared" ca="1" si="3"/>
        <v>42</v>
      </c>
      <c r="B45">
        <f t="shared" ca="1" si="4"/>
        <v>70</v>
      </c>
      <c r="C45">
        <f t="shared" ca="1" si="5"/>
        <v>44</v>
      </c>
      <c r="D45">
        <f t="shared" ca="1" si="6"/>
        <v>66</v>
      </c>
      <c r="E45">
        <f>Plantillas!C47</f>
        <v>19</v>
      </c>
      <c r="F45" t="str">
        <f>Plantillas!D47</f>
        <v>Nacho Monreal</v>
      </c>
      <c r="G45" t="str">
        <f>Plantillas!E47</f>
        <v>DF</v>
      </c>
      <c r="H45">
        <f ca="1">SUMIF(Fichas!$F:$F,Conf_Fichas!$F45,INDIRECT(H2))+SUMIF(Fichas!$P:$P,Conf_Fichas!$F45,INDIRECT(Conf_Fichas!H3))</f>
        <v>0</v>
      </c>
      <c r="I45">
        <f ca="1">SUMIF(Fichas!$F:$F,Conf_Fichas!$F45,INDIRECT(I2))+SUMIF(Fichas!$P:$P,Conf_Fichas!$F45,INDIRECT(Conf_Fichas!I3))</f>
        <v>0</v>
      </c>
      <c r="J45">
        <f ca="1">SUMIF(Fichas!$F:$F,Conf_Fichas!$F45,INDIRECT(J2))+SUMIF(Fichas!$P:$P,Conf_Fichas!$F45,INDIRECT(Conf_Fichas!J3))</f>
        <v>0</v>
      </c>
      <c r="K45">
        <f ca="1">SUMIF(Fichas!$F:$F,Conf_Fichas!$F45,INDIRECT(K2))+SUMIF(Fichas!$P:$P,Conf_Fichas!$F45,INDIRECT(Conf_Fichas!K3))</f>
        <v>0</v>
      </c>
      <c r="L45">
        <f ca="1">RANK(H45,H4:H187,0)</f>
        <v>1</v>
      </c>
      <c r="M45">
        <f t="shared" ref="M45:O45" ca="1" si="53">RANK(I45,I4:I187,0)</f>
        <v>38</v>
      </c>
      <c r="N45">
        <f t="shared" ca="1" si="53"/>
        <v>4</v>
      </c>
      <c r="O45">
        <f t="shared" ca="1" si="53"/>
        <v>36</v>
      </c>
      <c r="P45">
        <f ca="1">COUNTIF($L$4:L45,L45)-1</f>
        <v>41</v>
      </c>
      <c r="Q45">
        <f ca="1">COUNTIF($M$4:M45,M45)-1</f>
        <v>32</v>
      </c>
      <c r="R45">
        <f ca="1">COUNTIF($N$4:N45,N45)-1</f>
        <v>40</v>
      </c>
      <c r="S45">
        <f ca="1">COUNTIF($O$4:O45,O45)-1</f>
        <v>30</v>
      </c>
    </row>
    <row r="46" spans="1:19" x14ac:dyDescent="0.25">
      <c r="A46">
        <f t="shared" ca="1" si="3"/>
        <v>43</v>
      </c>
      <c r="B46">
        <f t="shared" ca="1" si="4"/>
        <v>14</v>
      </c>
      <c r="C46">
        <f t="shared" ca="1" si="5"/>
        <v>45</v>
      </c>
      <c r="D46">
        <f t="shared" ca="1" si="6"/>
        <v>67</v>
      </c>
      <c r="E46">
        <f>Plantillas!C48</f>
        <v>20</v>
      </c>
      <c r="F46" t="str">
        <f>Plantillas!D48</f>
        <v>Santi Cazorla</v>
      </c>
      <c r="G46" t="str">
        <f>Plantillas!E48</f>
        <v>MC</v>
      </c>
      <c r="H46">
        <f ca="1">SUMIF(Fichas!$F:$F,Conf_Fichas!$F46,INDIRECT(H2))+SUMIF(Fichas!$P:$P,Conf_Fichas!$F46,INDIRECT(Conf_Fichas!H3))</f>
        <v>0</v>
      </c>
      <c r="I46">
        <f ca="1">SUMIF(Fichas!$F:$F,Conf_Fichas!$F46,INDIRECT(I2))+SUMIF(Fichas!$P:$P,Conf_Fichas!$F46,INDIRECT(Conf_Fichas!I3))</f>
        <v>1</v>
      </c>
      <c r="J46">
        <f ca="1">SUMIF(Fichas!$F:$F,Conf_Fichas!$F46,INDIRECT(J2))+SUMIF(Fichas!$P:$P,Conf_Fichas!$F46,INDIRECT(Conf_Fichas!J3))</f>
        <v>0</v>
      </c>
      <c r="K46">
        <f ca="1">SUMIF(Fichas!$F:$F,Conf_Fichas!$F46,INDIRECT(K2))+SUMIF(Fichas!$P:$P,Conf_Fichas!$F46,INDIRECT(Conf_Fichas!K3))</f>
        <v>0</v>
      </c>
      <c r="L46">
        <f ca="1">RANK(H46,H4:H187,0)</f>
        <v>1</v>
      </c>
      <c r="M46">
        <f t="shared" ref="M46:O46" ca="1" si="54">RANK(I46,I4:I187,0)</f>
        <v>9</v>
      </c>
      <c r="N46">
        <f t="shared" ca="1" si="54"/>
        <v>4</v>
      </c>
      <c r="O46">
        <f t="shared" ca="1" si="54"/>
        <v>36</v>
      </c>
      <c r="P46">
        <f ca="1">COUNTIF($L$4:L46,L46)-1</f>
        <v>42</v>
      </c>
      <c r="Q46">
        <f ca="1">COUNTIF($M$4:M46,M46)-1</f>
        <v>5</v>
      </c>
      <c r="R46">
        <f ca="1">COUNTIF($N$4:N46,N46)-1</f>
        <v>41</v>
      </c>
      <c r="S46">
        <f ca="1">COUNTIF($O$4:O46,O46)-1</f>
        <v>31</v>
      </c>
    </row>
    <row r="47" spans="1:19" x14ac:dyDescent="0.25">
      <c r="A47">
        <f t="shared" ca="1" si="3"/>
        <v>44</v>
      </c>
      <c r="B47">
        <f t="shared" ca="1" si="4"/>
        <v>71</v>
      </c>
      <c r="C47">
        <f t="shared" ca="1" si="5"/>
        <v>46</v>
      </c>
      <c r="D47">
        <f t="shared" ca="1" si="6"/>
        <v>13</v>
      </c>
      <c r="E47">
        <f>Plantillas!C49</f>
        <v>21</v>
      </c>
      <c r="F47" t="str">
        <f>Plantillas!D49</f>
        <v>David Silva</v>
      </c>
      <c r="G47" t="str">
        <f>Plantillas!E49</f>
        <v>MC</v>
      </c>
      <c r="H47">
        <f ca="1">SUMIF(Fichas!$F:$F,Conf_Fichas!$F47,INDIRECT(H2))+SUMIF(Fichas!$P:$P,Conf_Fichas!$F47,INDIRECT(Conf_Fichas!H3))</f>
        <v>0</v>
      </c>
      <c r="I47">
        <f ca="1">SUMIF(Fichas!$F:$F,Conf_Fichas!$F47,INDIRECT(I2))+SUMIF(Fichas!$P:$P,Conf_Fichas!$F47,INDIRECT(Conf_Fichas!I3))</f>
        <v>0</v>
      </c>
      <c r="J47">
        <f ca="1">SUMIF(Fichas!$F:$F,Conf_Fichas!$F47,INDIRECT(J2))+SUMIF(Fichas!$P:$P,Conf_Fichas!$F47,INDIRECT(Conf_Fichas!J3))</f>
        <v>0</v>
      </c>
      <c r="K47">
        <f ca="1">SUMIF(Fichas!$F:$F,Conf_Fichas!$F47,INDIRECT(K2))+SUMIF(Fichas!$P:$P,Conf_Fichas!$F47,INDIRECT(Conf_Fichas!K3))</f>
        <v>2</v>
      </c>
      <c r="L47">
        <f ca="1">RANK(H47,H4:H187,0)</f>
        <v>1</v>
      </c>
      <c r="M47">
        <f t="shared" ref="M47:O47" ca="1" si="55">RANK(I47,I4:I187,0)</f>
        <v>38</v>
      </c>
      <c r="N47">
        <f t="shared" ca="1" si="55"/>
        <v>4</v>
      </c>
      <c r="O47">
        <f t="shared" ca="1" si="55"/>
        <v>10</v>
      </c>
      <c r="P47">
        <f ca="1">COUNTIF($L$4:L47,L47)-1</f>
        <v>43</v>
      </c>
      <c r="Q47">
        <f ca="1">COUNTIF($M$4:M47,M47)-1</f>
        <v>33</v>
      </c>
      <c r="R47">
        <f ca="1">COUNTIF($N$4:N47,N47)-1</f>
        <v>42</v>
      </c>
      <c r="S47">
        <f ca="1">COUNTIF($O$4:O47,O47)-1</f>
        <v>3</v>
      </c>
    </row>
    <row r="48" spans="1:19" x14ac:dyDescent="0.25">
      <c r="A48">
        <f t="shared" ca="1" si="3"/>
        <v>45</v>
      </c>
      <c r="B48">
        <f t="shared" ca="1" si="4"/>
        <v>72</v>
      </c>
      <c r="C48">
        <f t="shared" ca="1" si="5"/>
        <v>47</v>
      </c>
      <c r="D48">
        <f t="shared" ca="1" si="6"/>
        <v>68</v>
      </c>
      <c r="E48">
        <f>Plantillas!C50</f>
        <v>22</v>
      </c>
      <c r="F48" t="str">
        <f>Plantillas!D50</f>
        <v>Jesús Navas</v>
      </c>
      <c r="G48" t="str">
        <f>Plantillas!E50</f>
        <v>MC</v>
      </c>
      <c r="H48">
        <f ca="1">SUMIF(Fichas!$F:$F,Conf_Fichas!$F48,INDIRECT(H2))+SUMIF(Fichas!$P:$P,Conf_Fichas!$F48,INDIRECT(Conf_Fichas!H3))</f>
        <v>0</v>
      </c>
      <c r="I48">
        <f ca="1">SUMIF(Fichas!$F:$F,Conf_Fichas!$F48,INDIRECT(I2))+SUMIF(Fichas!$P:$P,Conf_Fichas!$F48,INDIRECT(Conf_Fichas!I3))</f>
        <v>0</v>
      </c>
      <c r="J48">
        <f ca="1">SUMIF(Fichas!$F:$F,Conf_Fichas!$F48,INDIRECT(J2))+SUMIF(Fichas!$P:$P,Conf_Fichas!$F48,INDIRECT(Conf_Fichas!J3))</f>
        <v>0</v>
      </c>
      <c r="K48">
        <f ca="1">SUMIF(Fichas!$F:$F,Conf_Fichas!$F48,INDIRECT(K2))+SUMIF(Fichas!$P:$P,Conf_Fichas!$F48,INDIRECT(Conf_Fichas!K3))</f>
        <v>0</v>
      </c>
      <c r="L48">
        <f ca="1">RANK(H48,H4:H187,0)</f>
        <v>1</v>
      </c>
      <c r="M48">
        <f t="shared" ref="M48:O48" ca="1" si="56">RANK(I48,I4:I187,0)</f>
        <v>38</v>
      </c>
      <c r="N48">
        <f t="shared" ca="1" si="56"/>
        <v>4</v>
      </c>
      <c r="O48">
        <f t="shared" ca="1" si="56"/>
        <v>36</v>
      </c>
      <c r="P48">
        <f ca="1">COUNTIF($L$4:L48,L48)-1</f>
        <v>44</v>
      </c>
      <c r="Q48">
        <f ca="1">COUNTIF($M$4:M48,M48)-1</f>
        <v>34</v>
      </c>
      <c r="R48">
        <f ca="1">COUNTIF($N$4:N48,N48)-1</f>
        <v>43</v>
      </c>
      <c r="S48">
        <f ca="1">COUNTIF($O$4:O48,O48)-1</f>
        <v>32</v>
      </c>
    </row>
    <row r="49" spans="1:19" x14ac:dyDescent="0.25">
      <c r="A49">
        <f t="shared" ca="1" si="3"/>
        <v>46</v>
      </c>
      <c r="B49">
        <f t="shared" ca="1" si="4"/>
        <v>73</v>
      </c>
      <c r="C49">
        <f t="shared" ca="1" si="5"/>
        <v>48</v>
      </c>
      <c r="D49">
        <f t="shared" ca="1" si="6"/>
        <v>69</v>
      </c>
      <c r="E49">
        <f>Plantillas!C51</f>
        <v>23</v>
      </c>
      <c r="F49" t="str">
        <f>Plantillas!D51</f>
        <v>Pepe Reina</v>
      </c>
      <c r="G49" t="str">
        <f>Plantillas!E51</f>
        <v>PT</v>
      </c>
      <c r="H49">
        <f ca="1">SUMIF(Fichas!$F:$F,Conf_Fichas!$F49,INDIRECT(H2))+SUMIF(Fichas!$P:$P,Conf_Fichas!$F49,INDIRECT(Conf_Fichas!H3))</f>
        <v>0</v>
      </c>
      <c r="I49">
        <f ca="1">SUMIF(Fichas!$F:$F,Conf_Fichas!$F49,INDIRECT(I2))+SUMIF(Fichas!$P:$P,Conf_Fichas!$F49,INDIRECT(Conf_Fichas!I3))</f>
        <v>0</v>
      </c>
      <c r="J49">
        <f ca="1">SUMIF(Fichas!$F:$F,Conf_Fichas!$F49,INDIRECT(J2))+SUMIF(Fichas!$P:$P,Conf_Fichas!$F49,INDIRECT(Conf_Fichas!J3))</f>
        <v>0</v>
      </c>
      <c r="K49">
        <f ca="1">SUMIF(Fichas!$F:$F,Conf_Fichas!$F49,INDIRECT(K2))+SUMIF(Fichas!$P:$P,Conf_Fichas!$F49,INDIRECT(Conf_Fichas!K3))</f>
        <v>0</v>
      </c>
      <c r="L49">
        <f ca="1">RANK(H49,H4:H187,0)</f>
        <v>1</v>
      </c>
      <c r="M49">
        <f t="shared" ref="M49:O49" ca="1" si="57">RANK(I49,I4:I187,0)</f>
        <v>38</v>
      </c>
      <c r="N49">
        <f t="shared" ca="1" si="57"/>
        <v>4</v>
      </c>
      <c r="O49">
        <f t="shared" ca="1" si="57"/>
        <v>36</v>
      </c>
      <c r="P49">
        <f ca="1">COUNTIF($L$4:L49,L49)-1</f>
        <v>45</v>
      </c>
      <c r="Q49">
        <f ca="1">COUNTIF($M$4:M49,M49)-1</f>
        <v>35</v>
      </c>
      <c r="R49">
        <f ca="1">COUNTIF($N$4:N49,N49)-1</f>
        <v>44</v>
      </c>
      <c r="S49">
        <f ca="1">COUNTIF($O$4:O49,O49)-1</f>
        <v>33</v>
      </c>
    </row>
    <row r="50" spans="1:19" x14ac:dyDescent="0.25">
      <c r="A50">
        <f t="shared" ca="1" si="3"/>
        <v>47</v>
      </c>
      <c r="B50">
        <f t="shared" ca="1" si="4"/>
        <v>74</v>
      </c>
      <c r="C50">
        <f t="shared" ca="1" si="5"/>
        <v>49</v>
      </c>
      <c r="D50">
        <f t="shared" ca="1" si="6"/>
        <v>70</v>
      </c>
      <c r="E50">
        <f>Plantillas!H3</f>
        <v>1</v>
      </c>
      <c r="F50" t="str">
        <f>Plantillas!I3</f>
        <v>Eiji Kawashima</v>
      </c>
      <c r="G50" t="str">
        <f>Plantillas!J3</f>
        <v>PT</v>
      </c>
      <c r="H50">
        <f ca="1">SUMIF(Fichas!$F:$F,Conf_Fichas!$F50,INDIRECT(H2))+SUMIF(Fichas!$P:$P,Conf_Fichas!$F50,INDIRECT(Conf_Fichas!H3))</f>
        <v>0</v>
      </c>
      <c r="I50">
        <f ca="1">SUMIF(Fichas!$F:$F,Conf_Fichas!$F50,INDIRECT(I2))+SUMIF(Fichas!$P:$P,Conf_Fichas!$F50,INDIRECT(Conf_Fichas!I3))</f>
        <v>0</v>
      </c>
      <c r="J50">
        <f ca="1">SUMIF(Fichas!$F:$F,Conf_Fichas!$F50,INDIRECT(J2))+SUMIF(Fichas!$P:$P,Conf_Fichas!$F50,INDIRECT(Conf_Fichas!J3))</f>
        <v>0</v>
      </c>
      <c r="K50">
        <f ca="1">SUMIF(Fichas!$F:$F,Conf_Fichas!$F50,INDIRECT(K2))+SUMIF(Fichas!$P:$P,Conf_Fichas!$F50,INDIRECT(Conf_Fichas!K3))</f>
        <v>0</v>
      </c>
      <c r="L50">
        <f ca="1">RANK(H50,H4:H187,0)</f>
        <v>1</v>
      </c>
      <c r="M50">
        <f t="shared" ref="M50:O50" ca="1" si="58">RANK(I50,I4:I187,0)</f>
        <v>38</v>
      </c>
      <c r="N50">
        <f t="shared" ca="1" si="58"/>
        <v>4</v>
      </c>
      <c r="O50">
        <f t="shared" ca="1" si="58"/>
        <v>36</v>
      </c>
      <c r="P50">
        <f ca="1">COUNTIF($L$4:L50,L50)-1</f>
        <v>46</v>
      </c>
      <c r="Q50">
        <f ca="1">COUNTIF($M$4:M50,M50)-1</f>
        <v>36</v>
      </c>
      <c r="R50">
        <f ca="1">COUNTIF($N$4:N50,N50)-1</f>
        <v>45</v>
      </c>
      <c r="S50">
        <f ca="1">COUNTIF($O$4:O50,O50)-1</f>
        <v>34</v>
      </c>
    </row>
    <row r="51" spans="1:19" x14ac:dyDescent="0.25">
      <c r="A51">
        <f t="shared" ca="1" si="3"/>
        <v>48</v>
      </c>
      <c r="B51">
        <f t="shared" ca="1" si="4"/>
        <v>75</v>
      </c>
      <c r="C51">
        <f t="shared" ca="1" si="5"/>
        <v>50</v>
      </c>
      <c r="D51">
        <f t="shared" ca="1" si="6"/>
        <v>71</v>
      </c>
      <c r="E51">
        <f>Plantillas!H4</f>
        <v>2</v>
      </c>
      <c r="F51" t="str">
        <f>Plantillas!I4</f>
        <v>Masahiko Inoha</v>
      </c>
      <c r="G51" t="str">
        <f>Plantillas!J4</f>
        <v>DF</v>
      </c>
      <c r="H51">
        <f ca="1">SUMIF(Fichas!$F:$F,Conf_Fichas!$F51,INDIRECT(H2))+SUMIF(Fichas!$P:$P,Conf_Fichas!$F51,INDIRECT(Conf_Fichas!H3))</f>
        <v>0</v>
      </c>
      <c r="I51">
        <f ca="1">SUMIF(Fichas!$F:$F,Conf_Fichas!$F51,INDIRECT(I2))+SUMIF(Fichas!$P:$P,Conf_Fichas!$F51,INDIRECT(Conf_Fichas!I3))</f>
        <v>0</v>
      </c>
      <c r="J51">
        <f ca="1">SUMIF(Fichas!$F:$F,Conf_Fichas!$F51,INDIRECT(J2))+SUMIF(Fichas!$P:$P,Conf_Fichas!$F51,INDIRECT(Conf_Fichas!J3))</f>
        <v>0</v>
      </c>
      <c r="K51">
        <f ca="1">SUMIF(Fichas!$F:$F,Conf_Fichas!$F51,INDIRECT(K2))+SUMIF(Fichas!$P:$P,Conf_Fichas!$F51,INDIRECT(Conf_Fichas!K3))</f>
        <v>0</v>
      </c>
      <c r="L51">
        <f ca="1">RANK(H51,H4:H187,0)</f>
        <v>1</v>
      </c>
      <c r="M51">
        <f t="shared" ref="M51:O51" ca="1" si="59">RANK(I51,I4:I187,0)</f>
        <v>38</v>
      </c>
      <c r="N51">
        <f t="shared" ca="1" si="59"/>
        <v>4</v>
      </c>
      <c r="O51">
        <f t="shared" ca="1" si="59"/>
        <v>36</v>
      </c>
      <c r="P51">
        <f ca="1">COUNTIF($L$4:L51,L51)-1</f>
        <v>47</v>
      </c>
      <c r="Q51">
        <f ca="1">COUNTIF($M$4:M51,M51)-1</f>
        <v>37</v>
      </c>
      <c r="R51">
        <f ca="1">COUNTIF($N$4:N51,N51)-1</f>
        <v>46</v>
      </c>
      <c r="S51">
        <f ca="1">COUNTIF($O$4:O51,O51)-1</f>
        <v>35</v>
      </c>
    </row>
    <row r="52" spans="1:19" x14ac:dyDescent="0.25">
      <c r="A52">
        <f t="shared" ca="1" si="3"/>
        <v>49</v>
      </c>
      <c r="B52">
        <f t="shared" ca="1" si="4"/>
        <v>76</v>
      </c>
      <c r="C52">
        <f t="shared" ca="1" si="5"/>
        <v>51</v>
      </c>
      <c r="D52">
        <f t="shared" ca="1" si="6"/>
        <v>72</v>
      </c>
      <c r="E52">
        <f>Plantillas!H5</f>
        <v>3</v>
      </c>
      <c r="F52" t="str">
        <f>Plantillas!I5</f>
        <v>Gōtoku Sakai</v>
      </c>
      <c r="G52" t="str">
        <f>Plantillas!J5</f>
        <v>DF</v>
      </c>
      <c r="H52">
        <f ca="1">SUMIF(Fichas!$F:$F,Conf_Fichas!$F52,INDIRECT(H2))+SUMIF(Fichas!$P:$P,Conf_Fichas!$F52,INDIRECT(Conf_Fichas!H3))</f>
        <v>0</v>
      </c>
      <c r="I52">
        <f ca="1">SUMIF(Fichas!$F:$F,Conf_Fichas!$F52,INDIRECT(I2))+SUMIF(Fichas!$P:$P,Conf_Fichas!$F52,INDIRECT(Conf_Fichas!I3))</f>
        <v>0</v>
      </c>
      <c r="J52">
        <f ca="1">SUMIF(Fichas!$F:$F,Conf_Fichas!$F52,INDIRECT(J2))+SUMIF(Fichas!$P:$P,Conf_Fichas!$F52,INDIRECT(Conf_Fichas!J3))</f>
        <v>0</v>
      </c>
      <c r="K52">
        <f ca="1">SUMIF(Fichas!$F:$F,Conf_Fichas!$F52,INDIRECT(K2))+SUMIF(Fichas!$P:$P,Conf_Fichas!$F52,INDIRECT(Conf_Fichas!K3))</f>
        <v>0</v>
      </c>
      <c r="L52">
        <f ca="1">RANK(H52,H4:H187,0)</f>
        <v>1</v>
      </c>
      <c r="M52">
        <f t="shared" ref="M52:O52" ca="1" si="60">RANK(I52,I4:I187,0)</f>
        <v>38</v>
      </c>
      <c r="N52">
        <f t="shared" ca="1" si="60"/>
        <v>4</v>
      </c>
      <c r="O52">
        <f t="shared" ca="1" si="60"/>
        <v>36</v>
      </c>
      <c r="P52">
        <f ca="1">COUNTIF($L$4:L52,L52)-1</f>
        <v>48</v>
      </c>
      <c r="Q52">
        <f ca="1">COUNTIF($M$4:M52,M52)-1</f>
        <v>38</v>
      </c>
      <c r="R52">
        <f ca="1">COUNTIF($N$4:N52,N52)-1</f>
        <v>47</v>
      </c>
      <c r="S52">
        <f ca="1">COUNTIF($O$4:O52,O52)-1</f>
        <v>36</v>
      </c>
    </row>
    <row r="53" spans="1:19" x14ac:dyDescent="0.25">
      <c r="A53">
        <f t="shared" ca="1" si="3"/>
        <v>50</v>
      </c>
      <c r="B53">
        <f t="shared" ca="1" si="4"/>
        <v>77</v>
      </c>
      <c r="C53">
        <f t="shared" ca="1" si="5"/>
        <v>52</v>
      </c>
      <c r="D53">
        <f t="shared" ca="1" si="6"/>
        <v>20</v>
      </c>
      <c r="E53">
        <f>Plantillas!H6</f>
        <v>4</v>
      </c>
      <c r="F53" t="str">
        <f>Plantillas!I6</f>
        <v>Keisuke Honda</v>
      </c>
      <c r="G53" t="str">
        <f>Plantillas!J6</f>
        <v>MC</v>
      </c>
      <c r="H53">
        <f ca="1">SUMIF(Fichas!$F:$F,Conf_Fichas!$F53,INDIRECT(H2))+SUMIF(Fichas!$P:$P,Conf_Fichas!$F53,INDIRECT(Conf_Fichas!H3))</f>
        <v>0</v>
      </c>
      <c r="I53">
        <f ca="1">SUMIF(Fichas!$F:$F,Conf_Fichas!$F53,INDIRECT(I2))+SUMIF(Fichas!$P:$P,Conf_Fichas!$F53,INDIRECT(Conf_Fichas!I3))</f>
        <v>0</v>
      </c>
      <c r="J53">
        <f ca="1">SUMIF(Fichas!$F:$F,Conf_Fichas!$F53,INDIRECT(J2))+SUMIF(Fichas!$P:$P,Conf_Fichas!$F53,INDIRECT(Conf_Fichas!J3))</f>
        <v>0</v>
      </c>
      <c r="K53">
        <f ca="1">SUMIF(Fichas!$F:$F,Conf_Fichas!$F53,INDIRECT(K2))+SUMIF(Fichas!$P:$P,Conf_Fichas!$F53,INDIRECT(Conf_Fichas!K3))</f>
        <v>1</v>
      </c>
      <c r="L53">
        <f ca="1">RANK(H53,H4:H187,0)</f>
        <v>1</v>
      </c>
      <c r="M53">
        <f t="shared" ref="M53:O53" ca="1" si="61">RANK(I53,I4:I187,0)</f>
        <v>38</v>
      </c>
      <c r="N53">
        <f t="shared" ca="1" si="61"/>
        <v>4</v>
      </c>
      <c r="O53">
        <f t="shared" ca="1" si="61"/>
        <v>16</v>
      </c>
      <c r="P53">
        <f ca="1">COUNTIF($L$4:L53,L53)-1</f>
        <v>49</v>
      </c>
      <c r="Q53">
        <f ca="1">COUNTIF($M$4:M53,M53)-1</f>
        <v>39</v>
      </c>
      <c r="R53">
        <f ca="1">COUNTIF($N$4:N53,N53)-1</f>
        <v>48</v>
      </c>
      <c r="S53">
        <f ca="1">COUNTIF($O$4:O53,O53)-1</f>
        <v>4</v>
      </c>
    </row>
    <row r="54" spans="1:19" x14ac:dyDescent="0.25">
      <c r="A54">
        <f t="shared" ca="1" si="3"/>
        <v>51</v>
      </c>
      <c r="B54">
        <f t="shared" ca="1" si="4"/>
        <v>78</v>
      </c>
      <c r="C54">
        <f t="shared" ca="1" si="5"/>
        <v>53</v>
      </c>
      <c r="D54">
        <f t="shared" ca="1" si="6"/>
        <v>73</v>
      </c>
      <c r="E54">
        <f>Plantillas!H7</f>
        <v>5</v>
      </c>
      <c r="F54" t="str">
        <f>Plantillas!I7</f>
        <v>Yuto Nagatomo</v>
      </c>
      <c r="G54" t="str">
        <f>Plantillas!J7</f>
        <v>DF</v>
      </c>
      <c r="H54">
        <f ca="1">SUMIF(Fichas!$F:$F,Conf_Fichas!$F54,INDIRECT(H2))+SUMIF(Fichas!$P:$P,Conf_Fichas!$F54,INDIRECT(Conf_Fichas!H3))</f>
        <v>0</v>
      </c>
      <c r="I54">
        <f ca="1">SUMIF(Fichas!$F:$F,Conf_Fichas!$F54,INDIRECT(I2))+SUMIF(Fichas!$P:$P,Conf_Fichas!$F54,INDIRECT(Conf_Fichas!I3))</f>
        <v>0</v>
      </c>
      <c r="J54">
        <f ca="1">SUMIF(Fichas!$F:$F,Conf_Fichas!$F54,INDIRECT(J2))+SUMIF(Fichas!$P:$P,Conf_Fichas!$F54,INDIRECT(Conf_Fichas!J3))</f>
        <v>0</v>
      </c>
      <c r="K54">
        <f ca="1">SUMIF(Fichas!$F:$F,Conf_Fichas!$F54,INDIRECT(K2))+SUMIF(Fichas!$P:$P,Conf_Fichas!$F54,INDIRECT(Conf_Fichas!K3))</f>
        <v>0</v>
      </c>
      <c r="L54">
        <f ca="1">RANK(H54,H4:H187,0)</f>
        <v>1</v>
      </c>
      <c r="M54">
        <f t="shared" ref="M54:O54" ca="1" si="62">RANK(I54,I4:I187,0)</f>
        <v>38</v>
      </c>
      <c r="N54">
        <f t="shared" ca="1" si="62"/>
        <v>4</v>
      </c>
      <c r="O54">
        <f t="shared" ca="1" si="62"/>
        <v>36</v>
      </c>
      <c r="P54">
        <f ca="1">COUNTIF($L$4:L54,L54)-1</f>
        <v>50</v>
      </c>
      <c r="Q54">
        <f ca="1">COUNTIF($M$4:M54,M54)-1</f>
        <v>40</v>
      </c>
      <c r="R54">
        <f ca="1">COUNTIF($N$4:N54,N54)-1</f>
        <v>49</v>
      </c>
      <c r="S54">
        <f ca="1">COUNTIF($O$4:O54,O54)-1</f>
        <v>37</v>
      </c>
    </row>
    <row r="55" spans="1:19" x14ac:dyDescent="0.25">
      <c r="A55">
        <f t="shared" ca="1" si="3"/>
        <v>52</v>
      </c>
      <c r="B55">
        <f t="shared" ca="1" si="4"/>
        <v>79</v>
      </c>
      <c r="C55">
        <f t="shared" ca="1" si="5"/>
        <v>54</v>
      </c>
      <c r="D55">
        <f t="shared" ca="1" si="6"/>
        <v>74</v>
      </c>
      <c r="E55">
        <f>Plantillas!H8</f>
        <v>6</v>
      </c>
      <c r="F55" t="str">
        <f>Plantillas!I8</f>
        <v>Atsuto Uchida</v>
      </c>
      <c r="G55" t="str">
        <f>Plantillas!J8</f>
        <v>DF</v>
      </c>
      <c r="H55">
        <f ca="1">SUMIF(Fichas!$F:$F,Conf_Fichas!$F55,INDIRECT(H2))+SUMIF(Fichas!$P:$P,Conf_Fichas!$F55,INDIRECT(Conf_Fichas!H3))</f>
        <v>0</v>
      </c>
      <c r="I55">
        <f ca="1">SUMIF(Fichas!$F:$F,Conf_Fichas!$F55,INDIRECT(I2))+SUMIF(Fichas!$P:$P,Conf_Fichas!$F55,INDIRECT(Conf_Fichas!I3))</f>
        <v>0</v>
      </c>
      <c r="J55">
        <f ca="1">SUMIF(Fichas!$F:$F,Conf_Fichas!$F55,INDIRECT(J2))+SUMIF(Fichas!$P:$P,Conf_Fichas!$F55,INDIRECT(Conf_Fichas!J3))</f>
        <v>0</v>
      </c>
      <c r="K55">
        <f ca="1">SUMIF(Fichas!$F:$F,Conf_Fichas!$F55,INDIRECT(K2))+SUMIF(Fichas!$P:$P,Conf_Fichas!$F55,INDIRECT(Conf_Fichas!K3))</f>
        <v>0</v>
      </c>
      <c r="L55">
        <f ca="1">RANK(H55,H4:H187,0)</f>
        <v>1</v>
      </c>
      <c r="M55">
        <f t="shared" ref="M55:O55" ca="1" si="63">RANK(I55,I4:I187,0)</f>
        <v>38</v>
      </c>
      <c r="N55">
        <f t="shared" ca="1" si="63"/>
        <v>4</v>
      </c>
      <c r="O55">
        <f t="shared" ca="1" si="63"/>
        <v>36</v>
      </c>
      <c r="P55">
        <f ca="1">COUNTIF($L$4:L55,L55)-1</f>
        <v>51</v>
      </c>
      <c r="Q55">
        <f ca="1">COUNTIF($M$4:M55,M55)-1</f>
        <v>41</v>
      </c>
      <c r="R55">
        <f ca="1">COUNTIF($N$4:N55,N55)-1</f>
        <v>50</v>
      </c>
      <c r="S55">
        <f ca="1">COUNTIF($O$4:O55,O55)-1</f>
        <v>38</v>
      </c>
    </row>
    <row r="56" spans="1:19" x14ac:dyDescent="0.25">
      <c r="A56">
        <f t="shared" ca="1" si="3"/>
        <v>53</v>
      </c>
      <c r="B56">
        <f t="shared" ca="1" si="4"/>
        <v>80</v>
      </c>
      <c r="C56">
        <f t="shared" ca="1" si="5"/>
        <v>55</v>
      </c>
      <c r="D56">
        <f t="shared" ca="1" si="6"/>
        <v>75</v>
      </c>
      <c r="E56">
        <f>Plantillas!H9</f>
        <v>7</v>
      </c>
      <c r="F56" t="str">
        <f>Plantillas!I9</f>
        <v>Yasuhito Endō</v>
      </c>
      <c r="G56" t="str">
        <f>Plantillas!J9</f>
        <v>MC</v>
      </c>
      <c r="H56">
        <f ca="1">SUMIF(Fichas!$F:$F,Conf_Fichas!$F56,INDIRECT(H2))+SUMIF(Fichas!$P:$P,Conf_Fichas!$F56,INDIRECT(Conf_Fichas!H3))</f>
        <v>0</v>
      </c>
      <c r="I56">
        <f ca="1">SUMIF(Fichas!$F:$F,Conf_Fichas!$F56,INDIRECT(I2))+SUMIF(Fichas!$P:$P,Conf_Fichas!$F56,INDIRECT(Conf_Fichas!I3))</f>
        <v>0</v>
      </c>
      <c r="J56">
        <f ca="1">SUMIF(Fichas!$F:$F,Conf_Fichas!$F56,INDIRECT(J2))+SUMIF(Fichas!$P:$P,Conf_Fichas!$F56,INDIRECT(Conf_Fichas!J3))</f>
        <v>0</v>
      </c>
      <c r="K56">
        <f ca="1">SUMIF(Fichas!$F:$F,Conf_Fichas!$F56,INDIRECT(K2))+SUMIF(Fichas!$P:$P,Conf_Fichas!$F56,INDIRECT(Conf_Fichas!K3))</f>
        <v>0</v>
      </c>
      <c r="L56">
        <f ca="1">RANK(H56,H4:H187,0)</f>
        <v>1</v>
      </c>
      <c r="M56">
        <f t="shared" ref="M56:O56" ca="1" si="64">RANK(I56,I4:I187,0)</f>
        <v>38</v>
      </c>
      <c r="N56">
        <f t="shared" ca="1" si="64"/>
        <v>4</v>
      </c>
      <c r="O56">
        <f t="shared" ca="1" si="64"/>
        <v>36</v>
      </c>
      <c r="P56">
        <f ca="1">COUNTIF($L$4:L56,L56)-1</f>
        <v>52</v>
      </c>
      <c r="Q56">
        <f ca="1">COUNTIF($M$4:M56,M56)-1</f>
        <v>42</v>
      </c>
      <c r="R56">
        <f ca="1">COUNTIF($N$4:N56,N56)-1</f>
        <v>51</v>
      </c>
      <c r="S56">
        <f ca="1">COUNTIF($O$4:O56,O56)-1</f>
        <v>39</v>
      </c>
    </row>
    <row r="57" spans="1:19" x14ac:dyDescent="0.25">
      <c r="A57">
        <f t="shared" ca="1" si="3"/>
        <v>54</v>
      </c>
      <c r="B57">
        <f t="shared" ca="1" si="4"/>
        <v>81</v>
      </c>
      <c r="C57">
        <f t="shared" ca="1" si="5"/>
        <v>56</v>
      </c>
      <c r="D57">
        <f t="shared" ca="1" si="6"/>
        <v>76</v>
      </c>
      <c r="E57">
        <f>Plantillas!H10</f>
        <v>8</v>
      </c>
      <c r="F57" t="str">
        <f>Plantillas!I10</f>
        <v>Hiroshi Kiyotake</v>
      </c>
      <c r="G57" t="str">
        <f>Plantillas!J10</f>
        <v>DT</v>
      </c>
      <c r="H57">
        <f ca="1">SUMIF(Fichas!$F:$F,Conf_Fichas!$F57,INDIRECT(H2))+SUMIF(Fichas!$P:$P,Conf_Fichas!$F57,INDIRECT(Conf_Fichas!H3))</f>
        <v>0</v>
      </c>
      <c r="I57">
        <f ca="1">SUMIF(Fichas!$F:$F,Conf_Fichas!$F57,INDIRECT(I2))+SUMIF(Fichas!$P:$P,Conf_Fichas!$F57,INDIRECT(Conf_Fichas!I3))</f>
        <v>0</v>
      </c>
      <c r="J57">
        <f ca="1">SUMIF(Fichas!$F:$F,Conf_Fichas!$F57,INDIRECT(J2))+SUMIF(Fichas!$P:$P,Conf_Fichas!$F57,INDIRECT(Conf_Fichas!J3))</f>
        <v>0</v>
      </c>
      <c r="K57">
        <f ca="1">SUMIF(Fichas!$F:$F,Conf_Fichas!$F57,INDIRECT(K2))+SUMIF(Fichas!$P:$P,Conf_Fichas!$F57,INDIRECT(Conf_Fichas!K3))</f>
        <v>0</v>
      </c>
      <c r="L57">
        <f ca="1">RANK(H57,H4:H187,0)</f>
        <v>1</v>
      </c>
      <c r="M57">
        <f t="shared" ref="M57:O57" ca="1" si="65">RANK(I57,I4:I187,0)</f>
        <v>38</v>
      </c>
      <c r="N57">
        <f t="shared" ca="1" si="65"/>
        <v>4</v>
      </c>
      <c r="O57">
        <f t="shared" ca="1" si="65"/>
        <v>36</v>
      </c>
      <c r="P57">
        <f ca="1">COUNTIF($L$4:L57,L57)-1</f>
        <v>53</v>
      </c>
      <c r="Q57">
        <f ca="1">COUNTIF($M$4:M57,M57)-1</f>
        <v>43</v>
      </c>
      <c r="R57">
        <f ca="1">COUNTIF($N$4:N57,N57)-1</f>
        <v>52</v>
      </c>
      <c r="S57">
        <f ca="1">COUNTIF($O$4:O57,O57)-1</f>
        <v>40</v>
      </c>
    </row>
    <row r="58" spans="1:19" x14ac:dyDescent="0.25">
      <c r="A58">
        <f t="shared" ca="1" si="3"/>
        <v>55</v>
      </c>
      <c r="B58">
        <f t="shared" ca="1" si="4"/>
        <v>82</v>
      </c>
      <c r="C58">
        <f t="shared" ca="1" si="5"/>
        <v>57</v>
      </c>
      <c r="D58">
        <f t="shared" ca="1" si="6"/>
        <v>14</v>
      </c>
      <c r="E58">
        <f>Plantillas!H11</f>
        <v>9</v>
      </c>
      <c r="F58" t="str">
        <f>Plantillas!I11</f>
        <v>Shinji Okazaki</v>
      </c>
      <c r="G58" t="str">
        <f>Plantillas!J11</f>
        <v>DT</v>
      </c>
      <c r="H58">
        <f ca="1">SUMIF(Fichas!$F:$F,Conf_Fichas!$F58,INDIRECT(H2))+SUMIF(Fichas!$P:$P,Conf_Fichas!$F58,INDIRECT(Conf_Fichas!H3))</f>
        <v>0</v>
      </c>
      <c r="I58">
        <f ca="1">SUMIF(Fichas!$F:$F,Conf_Fichas!$F58,INDIRECT(I2))+SUMIF(Fichas!$P:$P,Conf_Fichas!$F58,INDIRECT(Conf_Fichas!I3))</f>
        <v>0</v>
      </c>
      <c r="J58">
        <f ca="1">SUMIF(Fichas!$F:$F,Conf_Fichas!$F58,INDIRECT(J2))+SUMIF(Fichas!$P:$P,Conf_Fichas!$F58,INDIRECT(Conf_Fichas!J3))</f>
        <v>0</v>
      </c>
      <c r="K58">
        <f ca="1">SUMIF(Fichas!$F:$F,Conf_Fichas!$F58,INDIRECT(K2))+SUMIF(Fichas!$P:$P,Conf_Fichas!$F58,INDIRECT(Conf_Fichas!K3))</f>
        <v>2</v>
      </c>
      <c r="L58">
        <f ca="1">RANK(H58,H4:H187,0)</f>
        <v>1</v>
      </c>
      <c r="M58">
        <f t="shared" ref="M58:O58" ca="1" si="66">RANK(I58,I4:I187,0)</f>
        <v>38</v>
      </c>
      <c r="N58">
        <f t="shared" ca="1" si="66"/>
        <v>4</v>
      </c>
      <c r="O58">
        <f t="shared" ca="1" si="66"/>
        <v>10</v>
      </c>
      <c r="P58">
        <f ca="1">COUNTIF($L$4:L58,L58)-1</f>
        <v>54</v>
      </c>
      <c r="Q58">
        <f ca="1">COUNTIF($M$4:M58,M58)-1</f>
        <v>44</v>
      </c>
      <c r="R58">
        <f ca="1">COUNTIF($N$4:N58,N58)-1</f>
        <v>53</v>
      </c>
      <c r="S58">
        <f ca="1">COUNTIF($O$4:O58,O58)-1</f>
        <v>4</v>
      </c>
    </row>
    <row r="59" spans="1:19" x14ac:dyDescent="0.25">
      <c r="A59">
        <f t="shared" ca="1" si="3"/>
        <v>56</v>
      </c>
      <c r="B59">
        <f t="shared" ca="1" si="4"/>
        <v>83</v>
      </c>
      <c r="C59">
        <f t="shared" ca="1" si="5"/>
        <v>58</v>
      </c>
      <c r="D59">
        <f t="shared" ca="1" si="6"/>
        <v>21</v>
      </c>
      <c r="E59">
        <f>Plantillas!H12</f>
        <v>10</v>
      </c>
      <c r="F59" t="str">
        <f>Plantillas!I12</f>
        <v>Shinji Kagawa</v>
      </c>
      <c r="G59" t="str">
        <f>Plantillas!J12</f>
        <v>DT</v>
      </c>
      <c r="H59">
        <f ca="1">SUMIF(Fichas!$F:$F,Conf_Fichas!$F59,INDIRECT(H2))+SUMIF(Fichas!$P:$P,Conf_Fichas!$F59,INDIRECT(Conf_Fichas!H3))</f>
        <v>0</v>
      </c>
      <c r="I59">
        <f ca="1">SUMIF(Fichas!$F:$F,Conf_Fichas!$F59,INDIRECT(I2))+SUMIF(Fichas!$P:$P,Conf_Fichas!$F59,INDIRECT(Conf_Fichas!I3))</f>
        <v>0</v>
      </c>
      <c r="J59">
        <f ca="1">SUMIF(Fichas!$F:$F,Conf_Fichas!$F59,INDIRECT(J2))+SUMIF(Fichas!$P:$P,Conf_Fichas!$F59,INDIRECT(Conf_Fichas!J3))</f>
        <v>0</v>
      </c>
      <c r="K59">
        <f ca="1">SUMIF(Fichas!$F:$F,Conf_Fichas!$F59,INDIRECT(K2))+SUMIF(Fichas!$P:$P,Conf_Fichas!$F59,INDIRECT(Conf_Fichas!K3))</f>
        <v>1</v>
      </c>
      <c r="L59">
        <f ca="1">RANK(H59,H4:H187,0)</f>
        <v>1</v>
      </c>
      <c r="M59">
        <f t="shared" ref="M59:O59" ca="1" si="67">RANK(I59,I4:I187,0)</f>
        <v>38</v>
      </c>
      <c r="N59">
        <f t="shared" ca="1" si="67"/>
        <v>4</v>
      </c>
      <c r="O59">
        <f t="shared" ca="1" si="67"/>
        <v>16</v>
      </c>
      <c r="P59">
        <f ca="1">COUNTIF($L$4:L59,L59)-1</f>
        <v>55</v>
      </c>
      <c r="Q59">
        <f ca="1">COUNTIF($M$4:M59,M59)-1</f>
        <v>45</v>
      </c>
      <c r="R59">
        <f ca="1">COUNTIF($N$4:N59,N59)-1</f>
        <v>54</v>
      </c>
      <c r="S59">
        <f ca="1">COUNTIF($O$4:O59,O59)-1</f>
        <v>5</v>
      </c>
    </row>
    <row r="60" spans="1:19" x14ac:dyDescent="0.25">
      <c r="A60">
        <f t="shared" ca="1" si="3"/>
        <v>57</v>
      </c>
      <c r="B60">
        <f t="shared" ca="1" si="4"/>
        <v>84</v>
      </c>
      <c r="C60">
        <f t="shared" ca="1" si="5"/>
        <v>59</v>
      </c>
      <c r="D60">
        <f t="shared" ca="1" si="6"/>
        <v>77</v>
      </c>
      <c r="E60">
        <f>Plantillas!H13</f>
        <v>11</v>
      </c>
      <c r="F60" t="str">
        <f>Plantillas!I13</f>
        <v>Mike Havenaar</v>
      </c>
      <c r="G60" t="str">
        <f>Plantillas!J13</f>
        <v>DT</v>
      </c>
      <c r="H60">
        <f ca="1">SUMIF(Fichas!$F:$F,Conf_Fichas!$F60,INDIRECT(H2))+SUMIF(Fichas!$P:$P,Conf_Fichas!$F60,INDIRECT(Conf_Fichas!H3))</f>
        <v>0</v>
      </c>
      <c r="I60">
        <f ca="1">SUMIF(Fichas!$F:$F,Conf_Fichas!$F60,INDIRECT(I2))+SUMIF(Fichas!$P:$P,Conf_Fichas!$F60,INDIRECT(Conf_Fichas!I3))</f>
        <v>0</v>
      </c>
      <c r="J60">
        <f ca="1">SUMIF(Fichas!$F:$F,Conf_Fichas!$F60,INDIRECT(J2))+SUMIF(Fichas!$P:$P,Conf_Fichas!$F60,INDIRECT(Conf_Fichas!J3))</f>
        <v>0</v>
      </c>
      <c r="K60">
        <f ca="1">SUMIF(Fichas!$F:$F,Conf_Fichas!$F60,INDIRECT(K2))+SUMIF(Fichas!$P:$P,Conf_Fichas!$F60,INDIRECT(Conf_Fichas!K3))</f>
        <v>0</v>
      </c>
      <c r="L60">
        <f ca="1">RANK(H60,H4:H187,0)</f>
        <v>1</v>
      </c>
      <c r="M60">
        <f t="shared" ref="M60:O60" ca="1" si="68">RANK(I60,I4:I187,0)</f>
        <v>38</v>
      </c>
      <c r="N60">
        <f t="shared" ca="1" si="68"/>
        <v>4</v>
      </c>
      <c r="O60">
        <f t="shared" ca="1" si="68"/>
        <v>36</v>
      </c>
      <c r="P60">
        <f ca="1">COUNTIF($L$4:L60,L60)-1</f>
        <v>56</v>
      </c>
      <c r="Q60">
        <f ca="1">COUNTIF($M$4:M60,M60)-1</f>
        <v>46</v>
      </c>
      <c r="R60">
        <f ca="1">COUNTIF($N$4:N60,N60)-1</f>
        <v>55</v>
      </c>
      <c r="S60">
        <f ca="1">COUNTIF($O$4:O60,O60)-1</f>
        <v>41</v>
      </c>
    </row>
    <row r="61" spans="1:19" x14ac:dyDescent="0.25">
      <c r="A61">
        <f t="shared" ca="1" si="3"/>
        <v>58</v>
      </c>
      <c r="B61">
        <f t="shared" ca="1" si="4"/>
        <v>85</v>
      </c>
      <c r="C61">
        <f t="shared" ca="1" si="5"/>
        <v>60</v>
      </c>
      <c r="D61">
        <f t="shared" ca="1" si="6"/>
        <v>78</v>
      </c>
      <c r="E61">
        <f>Plantillas!H14</f>
        <v>12</v>
      </c>
      <c r="F61" t="str">
        <f>Plantillas!I14</f>
        <v>Shusaku Nishikawa</v>
      </c>
      <c r="G61" t="str">
        <f>Plantillas!J14</f>
        <v>PT</v>
      </c>
      <c r="H61">
        <f ca="1">SUMIF(Fichas!$F:$F,Conf_Fichas!$F61,INDIRECT(H2))+SUMIF(Fichas!$P:$P,Conf_Fichas!$F61,INDIRECT(Conf_Fichas!H3))</f>
        <v>0</v>
      </c>
      <c r="I61">
        <f ca="1">SUMIF(Fichas!$F:$F,Conf_Fichas!$F61,INDIRECT(I2))+SUMIF(Fichas!$P:$P,Conf_Fichas!$F61,INDIRECT(Conf_Fichas!I3))</f>
        <v>0</v>
      </c>
      <c r="J61">
        <f ca="1">SUMIF(Fichas!$F:$F,Conf_Fichas!$F61,INDIRECT(J2))+SUMIF(Fichas!$P:$P,Conf_Fichas!$F61,INDIRECT(Conf_Fichas!J3))</f>
        <v>0</v>
      </c>
      <c r="K61">
        <f ca="1">SUMIF(Fichas!$F:$F,Conf_Fichas!$F61,INDIRECT(K2))+SUMIF(Fichas!$P:$P,Conf_Fichas!$F61,INDIRECT(Conf_Fichas!K3))</f>
        <v>0</v>
      </c>
      <c r="L61">
        <f ca="1">RANK(H61,H4:H187,0)</f>
        <v>1</v>
      </c>
      <c r="M61">
        <f t="shared" ref="M61:O61" ca="1" si="69">RANK(I61,I4:I187,0)</f>
        <v>38</v>
      </c>
      <c r="N61">
        <f t="shared" ca="1" si="69"/>
        <v>4</v>
      </c>
      <c r="O61">
        <f t="shared" ca="1" si="69"/>
        <v>36</v>
      </c>
      <c r="P61">
        <f ca="1">COUNTIF($L$4:L61,L61)-1</f>
        <v>57</v>
      </c>
      <c r="Q61">
        <f ca="1">COUNTIF($M$4:M61,M61)-1</f>
        <v>47</v>
      </c>
      <c r="R61">
        <f ca="1">COUNTIF($N$4:N61,N61)-1</f>
        <v>56</v>
      </c>
      <c r="S61">
        <f ca="1">COUNTIF($O$4:O61,O61)-1</f>
        <v>42</v>
      </c>
    </row>
    <row r="62" spans="1:19" x14ac:dyDescent="0.25">
      <c r="A62">
        <f t="shared" ca="1" si="3"/>
        <v>59</v>
      </c>
      <c r="B62">
        <f t="shared" ca="1" si="4"/>
        <v>86</v>
      </c>
      <c r="C62">
        <f t="shared" ca="1" si="5"/>
        <v>61</v>
      </c>
      <c r="D62">
        <f t="shared" ca="1" si="6"/>
        <v>79</v>
      </c>
      <c r="E62">
        <f>Plantillas!H15</f>
        <v>13</v>
      </c>
      <c r="F62" t="str">
        <f>Plantillas!I15</f>
        <v>Hajime Hosogai</v>
      </c>
      <c r="G62" t="str">
        <f>Plantillas!J15</f>
        <v>MC</v>
      </c>
      <c r="H62">
        <f ca="1">SUMIF(Fichas!$F:$F,Conf_Fichas!$F62,INDIRECT(H2))+SUMIF(Fichas!$P:$P,Conf_Fichas!$F62,INDIRECT(Conf_Fichas!H3))</f>
        <v>0</v>
      </c>
      <c r="I62">
        <f ca="1">SUMIF(Fichas!$F:$F,Conf_Fichas!$F62,INDIRECT(I2))+SUMIF(Fichas!$P:$P,Conf_Fichas!$F62,INDIRECT(Conf_Fichas!I3))</f>
        <v>0</v>
      </c>
      <c r="J62">
        <f ca="1">SUMIF(Fichas!$F:$F,Conf_Fichas!$F62,INDIRECT(J2))+SUMIF(Fichas!$P:$P,Conf_Fichas!$F62,INDIRECT(Conf_Fichas!J3))</f>
        <v>0</v>
      </c>
      <c r="K62">
        <f ca="1">SUMIF(Fichas!$F:$F,Conf_Fichas!$F62,INDIRECT(K2))+SUMIF(Fichas!$P:$P,Conf_Fichas!$F62,INDIRECT(Conf_Fichas!K3))</f>
        <v>0</v>
      </c>
      <c r="L62">
        <f ca="1">RANK(H62,H4:H187,0)</f>
        <v>1</v>
      </c>
      <c r="M62">
        <f t="shared" ref="M62:O62" ca="1" si="70">RANK(I62,I4:I187,0)</f>
        <v>38</v>
      </c>
      <c r="N62">
        <f t="shared" ca="1" si="70"/>
        <v>4</v>
      </c>
      <c r="O62">
        <f t="shared" ca="1" si="70"/>
        <v>36</v>
      </c>
      <c r="P62">
        <f ca="1">COUNTIF($L$4:L62,L62)-1</f>
        <v>58</v>
      </c>
      <c r="Q62">
        <f ca="1">COUNTIF($M$4:M62,M62)-1</f>
        <v>48</v>
      </c>
      <c r="R62">
        <f ca="1">COUNTIF($N$4:N62,N62)-1</f>
        <v>57</v>
      </c>
      <c r="S62">
        <f ca="1">COUNTIF($O$4:O62,O62)-1</f>
        <v>43</v>
      </c>
    </row>
    <row r="63" spans="1:19" x14ac:dyDescent="0.25">
      <c r="A63">
        <f t="shared" ca="1" si="3"/>
        <v>60</v>
      </c>
      <c r="B63">
        <f t="shared" ca="1" si="4"/>
        <v>87</v>
      </c>
      <c r="C63">
        <f t="shared" ca="1" si="5"/>
        <v>62</v>
      </c>
      <c r="D63">
        <f t="shared" ca="1" si="6"/>
        <v>80</v>
      </c>
      <c r="E63">
        <f>Plantillas!H16</f>
        <v>14</v>
      </c>
      <c r="F63" t="str">
        <f>Plantillas!I16</f>
        <v>Kengo Nakamura</v>
      </c>
      <c r="G63" t="str">
        <f>Plantillas!J16</f>
        <v>MC</v>
      </c>
      <c r="H63">
        <f ca="1">SUMIF(Fichas!$F:$F,Conf_Fichas!$F63,INDIRECT(H2))+SUMIF(Fichas!$P:$P,Conf_Fichas!$F63,INDIRECT(Conf_Fichas!H3))</f>
        <v>0</v>
      </c>
      <c r="I63">
        <f ca="1">SUMIF(Fichas!$F:$F,Conf_Fichas!$F63,INDIRECT(I2))+SUMIF(Fichas!$P:$P,Conf_Fichas!$F63,INDIRECT(Conf_Fichas!I3))</f>
        <v>0</v>
      </c>
      <c r="J63">
        <f ca="1">SUMIF(Fichas!$F:$F,Conf_Fichas!$F63,INDIRECT(J2))+SUMIF(Fichas!$P:$P,Conf_Fichas!$F63,INDIRECT(Conf_Fichas!J3))</f>
        <v>0</v>
      </c>
      <c r="K63">
        <f ca="1">SUMIF(Fichas!$F:$F,Conf_Fichas!$F63,INDIRECT(K2))+SUMIF(Fichas!$P:$P,Conf_Fichas!$F63,INDIRECT(Conf_Fichas!K3))</f>
        <v>0</v>
      </c>
      <c r="L63">
        <f ca="1">RANK(H63,H4:H187,0)</f>
        <v>1</v>
      </c>
      <c r="M63">
        <f t="shared" ref="M63:O63" ca="1" si="71">RANK(I63,I4:I187,0)</f>
        <v>38</v>
      </c>
      <c r="N63">
        <f t="shared" ca="1" si="71"/>
        <v>4</v>
      </c>
      <c r="O63">
        <f t="shared" ca="1" si="71"/>
        <v>36</v>
      </c>
      <c r="P63">
        <f ca="1">COUNTIF($L$4:L63,L63)-1</f>
        <v>59</v>
      </c>
      <c r="Q63">
        <f ca="1">COUNTIF($M$4:M63,M63)-1</f>
        <v>49</v>
      </c>
      <c r="R63">
        <f ca="1">COUNTIF($N$4:N63,N63)-1</f>
        <v>58</v>
      </c>
      <c r="S63">
        <f ca="1">COUNTIF($O$4:O63,O63)-1</f>
        <v>44</v>
      </c>
    </row>
    <row r="64" spans="1:19" x14ac:dyDescent="0.25">
      <c r="A64">
        <f t="shared" ca="1" si="3"/>
        <v>61</v>
      </c>
      <c r="B64">
        <f t="shared" ca="1" si="4"/>
        <v>88</v>
      </c>
      <c r="C64">
        <f t="shared" ca="1" si="5"/>
        <v>63</v>
      </c>
      <c r="D64">
        <f t="shared" ca="1" si="6"/>
        <v>81</v>
      </c>
      <c r="E64">
        <f>Plantillas!H17</f>
        <v>15</v>
      </c>
      <c r="F64" t="str">
        <f>Plantillas!I17</f>
        <v>Yasuyuki Konno</v>
      </c>
      <c r="G64" t="str">
        <f>Plantillas!J17</f>
        <v>DF</v>
      </c>
      <c r="H64">
        <f ca="1">SUMIF(Fichas!$F:$F,Conf_Fichas!$F64,INDIRECT(H2))+SUMIF(Fichas!$P:$P,Conf_Fichas!$F64,INDIRECT(Conf_Fichas!H3))</f>
        <v>0</v>
      </c>
      <c r="I64">
        <f ca="1">SUMIF(Fichas!$F:$F,Conf_Fichas!$F64,INDIRECT(I2))+SUMIF(Fichas!$P:$P,Conf_Fichas!$F64,INDIRECT(Conf_Fichas!I3))</f>
        <v>0</v>
      </c>
      <c r="J64">
        <f ca="1">SUMIF(Fichas!$F:$F,Conf_Fichas!$F64,INDIRECT(J2))+SUMIF(Fichas!$P:$P,Conf_Fichas!$F64,INDIRECT(Conf_Fichas!J3))</f>
        <v>0</v>
      </c>
      <c r="K64">
        <f ca="1">SUMIF(Fichas!$F:$F,Conf_Fichas!$F64,INDIRECT(K2))+SUMIF(Fichas!$P:$P,Conf_Fichas!$F64,INDIRECT(Conf_Fichas!K3))</f>
        <v>0</v>
      </c>
      <c r="L64">
        <f ca="1">RANK(H64,H4:H187,0)</f>
        <v>1</v>
      </c>
      <c r="M64">
        <f t="shared" ref="M64:O64" ca="1" si="72">RANK(I64,I4:I187,0)</f>
        <v>38</v>
      </c>
      <c r="N64">
        <f t="shared" ca="1" si="72"/>
        <v>4</v>
      </c>
      <c r="O64">
        <f t="shared" ca="1" si="72"/>
        <v>36</v>
      </c>
      <c r="P64">
        <f ca="1">COUNTIF($L$4:L64,L64)-1</f>
        <v>60</v>
      </c>
      <c r="Q64">
        <f ca="1">COUNTIF($M$4:M64,M64)-1</f>
        <v>50</v>
      </c>
      <c r="R64">
        <f ca="1">COUNTIF($N$4:N64,N64)-1</f>
        <v>59</v>
      </c>
      <c r="S64">
        <f ca="1">COUNTIF($O$4:O64,O64)-1</f>
        <v>45</v>
      </c>
    </row>
    <row r="65" spans="1:19" x14ac:dyDescent="0.25">
      <c r="A65">
        <f t="shared" ca="1" si="3"/>
        <v>62</v>
      </c>
      <c r="B65">
        <f t="shared" ca="1" si="4"/>
        <v>89</v>
      </c>
      <c r="C65">
        <f t="shared" ca="1" si="5"/>
        <v>64</v>
      </c>
      <c r="D65">
        <f t="shared" ca="1" si="6"/>
        <v>82</v>
      </c>
      <c r="E65">
        <f>Plantillas!H18</f>
        <v>16</v>
      </c>
      <c r="F65" t="str">
        <f>Plantillas!I18</f>
        <v>Yuzo Kurihara</v>
      </c>
      <c r="G65" t="str">
        <f>Plantillas!J18</f>
        <v>DF</v>
      </c>
      <c r="H65">
        <f ca="1">SUMIF(Fichas!$F:$F,Conf_Fichas!$F65,INDIRECT(H2))+SUMIF(Fichas!$P:$P,Conf_Fichas!$F65,INDIRECT(Conf_Fichas!H3))</f>
        <v>0</v>
      </c>
      <c r="I65">
        <f ca="1">SUMIF(Fichas!$F:$F,Conf_Fichas!$F65,INDIRECT(I2))+SUMIF(Fichas!$P:$P,Conf_Fichas!$F65,INDIRECT(Conf_Fichas!I3))</f>
        <v>0</v>
      </c>
      <c r="J65">
        <f ca="1">SUMIF(Fichas!$F:$F,Conf_Fichas!$F65,INDIRECT(J2))+SUMIF(Fichas!$P:$P,Conf_Fichas!$F65,INDIRECT(Conf_Fichas!J3))</f>
        <v>0</v>
      </c>
      <c r="K65">
        <f ca="1">SUMIF(Fichas!$F:$F,Conf_Fichas!$F65,INDIRECT(K2))+SUMIF(Fichas!$P:$P,Conf_Fichas!$F65,INDIRECT(Conf_Fichas!K3))</f>
        <v>0</v>
      </c>
      <c r="L65">
        <f ca="1">RANK(H65,H4:H187,0)</f>
        <v>1</v>
      </c>
      <c r="M65">
        <f t="shared" ref="M65:O65" ca="1" si="73">RANK(I65,I4:I187,0)</f>
        <v>38</v>
      </c>
      <c r="N65">
        <f t="shared" ca="1" si="73"/>
        <v>4</v>
      </c>
      <c r="O65">
        <f t="shared" ca="1" si="73"/>
        <v>36</v>
      </c>
      <c r="P65">
        <f ca="1">COUNTIF($L$4:L65,L65)-1</f>
        <v>61</v>
      </c>
      <c r="Q65">
        <f ca="1">COUNTIF($M$4:M65,M65)-1</f>
        <v>51</v>
      </c>
      <c r="R65">
        <f ca="1">COUNTIF($N$4:N65,N65)-1</f>
        <v>60</v>
      </c>
      <c r="S65">
        <f ca="1">COUNTIF($O$4:O65,O65)-1</f>
        <v>46</v>
      </c>
    </row>
    <row r="66" spans="1:19" x14ac:dyDescent="0.25">
      <c r="A66">
        <f t="shared" ca="1" si="3"/>
        <v>63</v>
      </c>
      <c r="B66">
        <f t="shared" ca="1" si="4"/>
        <v>15</v>
      </c>
      <c r="C66">
        <f t="shared" ca="1" si="5"/>
        <v>65</v>
      </c>
      <c r="D66">
        <f t="shared" ca="1" si="6"/>
        <v>83</v>
      </c>
      <c r="E66">
        <f>Plantillas!H19</f>
        <v>17</v>
      </c>
      <c r="F66" t="str">
        <f>Plantillas!I19</f>
        <v>Makoto Hasebe </v>
      </c>
      <c r="G66" t="str">
        <f>Plantillas!J19</f>
        <v>MC</v>
      </c>
      <c r="H66">
        <f ca="1">SUMIF(Fichas!$F:$F,Conf_Fichas!$F66,INDIRECT(H2))+SUMIF(Fichas!$P:$P,Conf_Fichas!$F66,INDIRECT(Conf_Fichas!H3))</f>
        <v>0</v>
      </c>
      <c r="I66">
        <f ca="1">SUMIF(Fichas!$F:$F,Conf_Fichas!$F66,INDIRECT(I2))+SUMIF(Fichas!$P:$P,Conf_Fichas!$F66,INDIRECT(Conf_Fichas!I3))</f>
        <v>1</v>
      </c>
      <c r="J66">
        <f ca="1">SUMIF(Fichas!$F:$F,Conf_Fichas!$F66,INDIRECT(J2))+SUMIF(Fichas!$P:$P,Conf_Fichas!$F66,INDIRECT(Conf_Fichas!J3))</f>
        <v>0</v>
      </c>
      <c r="K66">
        <f ca="1">SUMIF(Fichas!$F:$F,Conf_Fichas!$F66,INDIRECT(K2))+SUMIF(Fichas!$P:$P,Conf_Fichas!$F66,INDIRECT(Conf_Fichas!K3))</f>
        <v>0</v>
      </c>
      <c r="L66">
        <f ca="1">RANK(H66,H4:H187,0)</f>
        <v>1</v>
      </c>
      <c r="M66">
        <f t="shared" ref="M66:O66" ca="1" si="74">RANK(I66,I4:I187,0)</f>
        <v>9</v>
      </c>
      <c r="N66">
        <f t="shared" ca="1" si="74"/>
        <v>4</v>
      </c>
      <c r="O66">
        <f t="shared" ca="1" si="74"/>
        <v>36</v>
      </c>
      <c r="P66">
        <f ca="1">COUNTIF($L$4:L66,L66)-1</f>
        <v>62</v>
      </c>
      <c r="Q66">
        <f ca="1">COUNTIF($M$4:M66,M66)-1</f>
        <v>6</v>
      </c>
      <c r="R66">
        <f ca="1">COUNTIF($N$4:N66,N66)-1</f>
        <v>61</v>
      </c>
      <c r="S66">
        <f ca="1">COUNTIF($O$4:O66,O66)-1</f>
        <v>47</v>
      </c>
    </row>
    <row r="67" spans="1:19" x14ac:dyDescent="0.25">
      <c r="A67">
        <f t="shared" ca="1" si="3"/>
        <v>64</v>
      </c>
      <c r="B67">
        <f t="shared" ca="1" si="4"/>
        <v>90</v>
      </c>
      <c r="C67">
        <f t="shared" ca="1" si="5"/>
        <v>66</v>
      </c>
      <c r="D67">
        <f t="shared" ca="1" si="6"/>
        <v>84</v>
      </c>
      <c r="E67">
        <f>Plantillas!H20</f>
        <v>18</v>
      </c>
      <c r="F67" t="str">
        <f>Plantillas!I20</f>
        <v>Ryōichi Maeda</v>
      </c>
      <c r="G67" t="str">
        <f>Plantillas!J20</f>
        <v>DT</v>
      </c>
      <c r="H67">
        <f ca="1">SUMIF(Fichas!$F:$F,Conf_Fichas!$F67,INDIRECT(H2))+SUMIF(Fichas!$P:$P,Conf_Fichas!$F67,INDIRECT(Conf_Fichas!H3))</f>
        <v>0</v>
      </c>
      <c r="I67">
        <f ca="1">SUMIF(Fichas!$F:$F,Conf_Fichas!$F67,INDIRECT(I2))+SUMIF(Fichas!$P:$P,Conf_Fichas!$F67,INDIRECT(Conf_Fichas!I3))</f>
        <v>0</v>
      </c>
      <c r="J67">
        <f ca="1">SUMIF(Fichas!$F:$F,Conf_Fichas!$F67,INDIRECT(J2))+SUMIF(Fichas!$P:$P,Conf_Fichas!$F67,INDIRECT(Conf_Fichas!J3))</f>
        <v>0</v>
      </c>
      <c r="K67">
        <f ca="1">SUMIF(Fichas!$F:$F,Conf_Fichas!$F67,INDIRECT(K2))+SUMIF(Fichas!$P:$P,Conf_Fichas!$F67,INDIRECT(Conf_Fichas!K3))</f>
        <v>0</v>
      </c>
      <c r="L67">
        <f ca="1">RANK(H67,H4:H187,0)</f>
        <v>1</v>
      </c>
      <c r="M67">
        <f t="shared" ref="M67:O67" ca="1" si="75">RANK(I67,I4:I187,0)</f>
        <v>38</v>
      </c>
      <c r="N67">
        <f t="shared" ca="1" si="75"/>
        <v>4</v>
      </c>
      <c r="O67">
        <f t="shared" ca="1" si="75"/>
        <v>36</v>
      </c>
      <c r="P67">
        <f ca="1">COUNTIF($L$4:L67,L67)-1</f>
        <v>63</v>
      </c>
      <c r="Q67">
        <f ca="1">COUNTIF($M$4:M67,M67)-1</f>
        <v>52</v>
      </c>
      <c r="R67">
        <f ca="1">COUNTIF($N$4:N67,N67)-1</f>
        <v>62</v>
      </c>
      <c r="S67">
        <f ca="1">COUNTIF($O$4:O67,O67)-1</f>
        <v>48</v>
      </c>
    </row>
    <row r="68" spans="1:19" x14ac:dyDescent="0.25">
      <c r="A68">
        <f t="shared" ca="1" si="3"/>
        <v>65</v>
      </c>
      <c r="B68">
        <f t="shared" ca="1" si="4"/>
        <v>91</v>
      </c>
      <c r="C68">
        <f t="shared" ca="1" si="5"/>
        <v>67</v>
      </c>
      <c r="D68">
        <f t="shared" ca="1" si="6"/>
        <v>85</v>
      </c>
      <c r="E68">
        <f>Plantillas!H21</f>
        <v>19</v>
      </c>
      <c r="F68" t="str">
        <f>Plantillas!I21</f>
        <v>Takashi Inui</v>
      </c>
      <c r="G68" t="str">
        <f>Plantillas!J21</f>
        <v>DT</v>
      </c>
      <c r="H68">
        <f ca="1">SUMIF(Fichas!$F:$F,Conf_Fichas!$F68,INDIRECT(H2))+SUMIF(Fichas!$P:$P,Conf_Fichas!$F68,INDIRECT(Conf_Fichas!H3))</f>
        <v>0</v>
      </c>
      <c r="I68">
        <f ca="1">SUMIF(Fichas!$F:$F,Conf_Fichas!$F68,INDIRECT(I2))+SUMIF(Fichas!$P:$P,Conf_Fichas!$F68,INDIRECT(Conf_Fichas!I3))</f>
        <v>0</v>
      </c>
      <c r="J68">
        <f ca="1">SUMIF(Fichas!$F:$F,Conf_Fichas!$F68,INDIRECT(J2))+SUMIF(Fichas!$P:$P,Conf_Fichas!$F68,INDIRECT(Conf_Fichas!J3))</f>
        <v>0</v>
      </c>
      <c r="K68">
        <f ca="1">SUMIF(Fichas!$F:$F,Conf_Fichas!$F68,INDIRECT(K2))+SUMIF(Fichas!$P:$P,Conf_Fichas!$F68,INDIRECT(Conf_Fichas!K3))</f>
        <v>0</v>
      </c>
      <c r="L68">
        <f ca="1">RANK(H68,H4:H187,0)</f>
        <v>1</v>
      </c>
      <c r="M68">
        <f t="shared" ref="M68:O68" ca="1" si="76">RANK(I68,I4:I187,0)</f>
        <v>38</v>
      </c>
      <c r="N68">
        <f t="shared" ca="1" si="76"/>
        <v>4</v>
      </c>
      <c r="O68">
        <f t="shared" ca="1" si="76"/>
        <v>36</v>
      </c>
      <c r="P68">
        <f ca="1">COUNTIF($L$4:L68,L68)-1</f>
        <v>64</v>
      </c>
      <c r="Q68">
        <f ca="1">COUNTIF($M$4:M68,M68)-1</f>
        <v>53</v>
      </c>
      <c r="R68">
        <f ca="1">COUNTIF($N$4:N68,N68)-1</f>
        <v>63</v>
      </c>
      <c r="S68">
        <f ca="1">COUNTIF($O$4:O68,O68)-1</f>
        <v>49</v>
      </c>
    </row>
    <row r="69" spans="1:19" x14ac:dyDescent="0.25">
      <c r="A69">
        <f t="shared" ref="A69:A132" ca="1" si="77">L69+P69</f>
        <v>66</v>
      </c>
      <c r="B69">
        <f t="shared" ref="B69:B132" ca="1" si="78">M69+Q69</f>
        <v>92</v>
      </c>
      <c r="C69">
        <f t="shared" ref="C69:C132" ca="1" si="79">N69+R69</f>
        <v>68</v>
      </c>
      <c r="D69">
        <f t="shared" ref="D69:D132" ca="1" si="80">O69+S69</f>
        <v>86</v>
      </c>
      <c r="E69">
        <f>Plantillas!H22</f>
        <v>20</v>
      </c>
      <c r="F69" t="str">
        <f>Plantillas!I22</f>
        <v>Hideto Takahashi</v>
      </c>
      <c r="G69" t="str">
        <f>Plantillas!J22</f>
        <v>MC</v>
      </c>
      <c r="H69">
        <f ca="1">SUMIF(Fichas!$F:$F,Conf_Fichas!$F69,INDIRECT(H2))+SUMIF(Fichas!$P:$P,Conf_Fichas!$F69,INDIRECT(Conf_Fichas!H3))</f>
        <v>0</v>
      </c>
      <c r="I69">
        <f ca="1">SUMIF(Fichas!$F:$F,Conf_Fichas!$F69,INDIRECT(I2))+SUMIF(Fichas!$P:$P,Conf_Fichas!$F69,INDIRECT(Conf_Fichas!I3))</f>
        <v>0</v>
      </c>
      <c r="J69">
        <f ca="1">SUMIF(Fichas!$F:$F,Conf_Fichas!$F69,INDIRECT(J2))+SUMIF(Fichas!$P:$P,Conf_Fichas!$F69,INDIRECT(Conf_Fichas!J3))</f>
        <v>0</v>
      </c>
      <c r="K69">
        <f ca="1">SUMIF(Fichas!$F:$F,Conf_Fichas!$F69,INDIRECT(K2))+SUMIF(Fichas!$P:$P,Conf_Fichas!$F69,INDIRECT(Conf_Fichas!K3))</f>
        <v>0</v>
      </c>
      <c r="L69">
        <f ca="1">RANK(H69,H4:H187,0)</f>
        <v>1</v>
      </c>
      <c r="M69">
        <f t="shared" ref="M69:O69" ca="1" si="81">RANK(I69,I4:I187,0)</f>
        <v>38</v>
      </c>
      <c r="N69">
        <f t="shared" ca="1" si="81"/>
        <v>4</v>
      </c>
      <c r="O69">
        <f t="shared" ca="1" si="81"/>
        <v>36</v>
      </c>
      <c r="P69">
        <f ca="1">COUNTIF($L$4:L69,L69)-1</f>
        <v>65</v>
      </c>
      <c r="Q69">
        <f ca="1">COUNTIF($M$4:M69,M69)-1</f>
        <v>54</v>
      </c>
      <c r="R69">
        <f ca="1">COUNTIF($N$4:N69,N69)-1</f>
        <v>64</v>
      </c>
      <c r="S69">
        <f ca="1">COUNTIF($O$4:O69,O69)-1</f>
        <v>50</v>
      </c>
    </row>
    <row r="70" spans="1:19" x14ac:dyDescent="0.25">
      <c r="A70">
        <f t="shared" ca="1" si="77"/>
        <v>67</v>
      </c>
      <c r="B70">
        <f t="shared" ca="1" si="78"/>
        <v>16</v>
      </c>
      <c r="C70">
        <f t="shared" ca="1" si="79"/>
        <v>69</v>
      </c>
      <c r="D70">
        <f t="shared" ca="1" si="80"/>
        <v>87</v>
      </c>
      <c r="E70">
        <f>Plantillas!H23</f>
        <v>21</v>
      </c>
      <c r="F70" t="str">
        <f>Plantillas!I23</f>
        <v>Hiroki Sakai</v>
      </c>
      <c r="G70" t="str">
        <f>Plantillas!J23</f>
        <v>DF</v>
      </c>
      <c r="H70">
        <f ca="1">SUMIF(Fichas!$F:$F,Conf_Fichas!$F70,INDIRECT(H2))+SUMIF(Fichas!$P:$P,Conf_Fichas!$F70,INDIRECT(Conf_Fichas!H3))</f>
        <v>0</v>
      </c>
      <c r="I70">
        <f ca="1">SUMIF(Fichas!$F:$F,Conf_Fichas!$F70,INDIRECT(I2))+SUMIF(Fichas!$P:$P,Conf_Fichas!$F70,INDIRECT(Conf_Fichas!I3))</f>
        <v>1</v>
      </c>
      <c r="J70">
        <f ca="1">SUMIF(Fichas!$F:$F,Conf_Fichas!$F70,INDIRECT(J2))+SUMIF(Fichas!$P:$P,Conf_Fichas!$F70,INDIRECT(Conf_Fichas!J3))</f>
        <v>0</v>
      </c>
      <c r="K70">
        <f ca="1">SUMIF(Fichas!$F:$F,Conf_Fichas!$F70,INDIRECT(K2))+SUMIF(Fichas!$P:$P,Conf_Fichas!$F70,INDIRECT(Conf_Fichas!K3))</f>
        <v>0</v>
      </c>
      <c r="L70">
        <f ca="1">RANK(H70,H4:H187,0)</f>
        <v>1</v>
      </c>
      <c r="M70">
        <f t="shared" ref="M70:O70" ca="1" si="82">RANK(I70,I4:I187,0)</f>
        <v>9</v>
      </c>
      <c r="N70">
        <f t="shared" ca="1" si="82"/>
        <v>4</v>
      </c>
      <c r="O70">
        <f t="shared" ca="1" si="82"/>
        <v>36</v>
      </c>
      <c r="P70">
        <f ca="1">COUNTIF($L$4:L70,L70)-1</f>
        <v>66</v>
      </c>
      <c r="Q70">
        <f ca="1">COUNTIF($M$4:M70,M70)-1</f>
        <v>7</v>
      </c>
      <c r="R70">
        <f ca="1">COUNTIF($N$4:N70,N70)-1</f>
        <v>65</v>
      </c>
      <c r="S70">
        <f ca="1">COUNTIF($O$4:O70,O70)-1</f>
        <v>51</v>
      </c>
    </row>
    <row r="71" spans="1:19" x14ac:dyDescent="0.25">
      <c r="A71">
        <f t="shared" ca="1" si="77"/>
        <v>68</v>
      </c>
      <c r="B71">
        <f t="shared" ca="1" si="78"/>
        <v>93</v>
      </c>
      <c r="C71">
        <f t="shared" ca="1" si="79"/>
        <v>70</v>
      </c>
      <c r="D71">
        <f t="shared" ca="1" si="80"/>
        <v>88</v>
      </c>
      <c r="E71">
        <f>Plantillas!H24</f>
        <v>22</v>
      </c>
      <c r="F71" t="str">
        <f>Plantillas!I24</f>
        <v>Maya Yoshida</v>
      </c>
      <c r="G71" t="str">
        <f>Plantillas!J24</f>
        <v>DF</v>
      </c>
      <c r="H71">
        <f ca="1">SUMIF(Fichas!$F:$F,Conf_Fichas!$F71,INDIRECT(H2))+SUMIF(Fichas!$P:$P,Conf_Fichas!$F71,INDIRECT(Conf_Fichas!H3))</f>
        <v>0</v>
      </c>
      <c r="I71">
        <f ca="1">SUMIF(Fichas!$F:$F,Conf_Fichas!$F71,INDIRECT(I2))+SUMIF(Fichas!$P:$P,Conf_Fichas!$F71,INDIRECT(Conf_Fichas!I3))</f>
        <v>0</v>
      </c>
      <c r="J71">
        <f ca="1">SUMIF(Fichas!$F:$F,Conf_Fichas!$F71,INDIRECT(J2))+SUMIF(Fichas!$P:$P,Conf_Fichas!$F71,INDIRECT(Conf_Fichas!J3))</f>
        <v>0</v>
      </c>
      <c r="K71">
        <f ca="1">SUMIF(Fichas!$F:$F,Conf_Fichas!$F71,INDIRECT(K2))+SUMIF(Fichas!$P:$P,Conf_Fichas!$F71,INDIRECT(Conf_Fichas!K3))</f>
        <v>0</v>
      </c>
      <c r="L71">
        <f ca="1">RANK(H71,H4:H187,0)</f>
        <v>1</v>
      </c>
      <c r="M71">
        <f t="shared" ref="M71:O71" ca="1" si="83">RANK(I71,I4:I187,0)</f>
        <v>38</v>
      </c>
      <c r="N71">
        <f t="shared" ca="1" si="83"/>
        <v>4</v>
      </c>
      <c r="O71">
        <f t="shared" ca="1" si="83"/>
        <v>36</v>
      </c>
      <c r="P71">
        <f ca="1">COUNTIF($L$4:L71,L71)-1</f>
        <v>67</v>
      </c>
      <c r="Q71">
        <f ca="1">COUNTIF($M$4:M71,M71)-1</f>
        <v>55</v>
      </c>
      <c r="R71">
        <f ca="1">COUNTIF($N$4:N71,N71)-1</f>
        <v>66</v>
      </c>
      <c r="S71">
        <f ca="1">COUNTIF($O$4:O71,O71)-1</f>
        <v>52</v>
      </c>
    </row>
    <row r="72" spans="1:19" x14ac:dyDescent="0.25">
      <c r="A72">
        <f t="shared" ca="1" si="77"/>
        <v>69</v>
      </c>
      <c r="B72">
        <f t="shared" ca="1" si="78"/>
        <v>94</v>
      </c>
      <c r="C72">
        <f t="shared" ca="1" si="79"/>
        <v>71</v>
      </c>
      <c r="D72">
        <f t="shared" ca="1" si="80"/>
        <v>89</v>
      </c>
      <c r="E72">
        <f>Plantillas!H25</f>
        <v>23</v>
      </c>
      <c r="F72" t="str">
        <f>Plantillas!I25</f>
        <v>Shūichi Gonda</v>
      </c>
      <c r="G72" t="str">
        <f>Plantillas!J25</f>
        <v>PT</v>
      </c>
      <c r="H72">
        <f ca="1">SUMIF(Fichas!$F:$F,Conf_Fichas!$F72,INDIRECT(H2))+SUMIF(Fichas!$P:$P,Conf_Fichas!$F72,INDIRECT(Conf_Fichas!H3))</f>
        <v>0</v>
      </c>
      <c r="I72">
        <f ca="1">SUMIF(Fichas!$F:$F,Conf_Fichas!$F72,INDIRECT(I2))+SUMIF(Fichas!$P:$P,Conf_Fichas!$F72,INDIRECT(Conf_Fichas!I3))</f>
        <v>0</v>
      </c>
      <c r="J72">
        <f ca="1">SUMIF(Fichas!$F:$F,Conf_Fichas!$F72,INDIRECT(J2))+SUMIF(Fichas!$P:$P,Conf_Fichas!$F72,INDIRECT(Conf_Fichas!J3))</f>
        <v>0</v>
      </c>
      <c r="K72">
        <f ca="1">SUMIF(Fichas!$F:$F,Conf_Fichas!$F72,INDIRECT(K2))+SUMIF(Fichas!$P:$P,Conf_Fichas!$F72,INDIRECT(Conf_Fichas!K3))</f>
        <v>0</v>
      </c>
      <c r="L72">
        <f ca="1">RANK(H72,H4:H187,0)</f>
        <v>1</v>
      </c>
      <c r="M72">
        <f t="shared" ref="M72:O72" ca="1" si="84">RANK(I72,I4:I187,0)</f>
        <v>38</v>
      </c>
      <c r="N72">
        <f t="shared" ca="1" si="84"/>
        <v>4</v>
      </c>
      <c r="O72">
        <f t="shared" ca="1" si="84"/>
        <v>36</v>
      </c>
      <c r="P72">
        <f ca="1">COUNTIF($L$4:L72,L72)-1</f>
        <v>68</v>
      </c>
      <c r="Q72">
        <f ca="1">COUNTIF($M$4:M72,M72)-1</f>
        <v>56</v>
      </c>
      <c r="R72">
        <f ca="1">COUNTIF($N$4:N72,N72)-1</f>
        <v>67</v>
      </c>
      <c r="S72">
        <f ca="1">COUNTIF($O$4:O72,O72)-1</f>
        <v>53</v>
      </c>
    </row>
    <row r="73" spans="1:19" x14ac:dyDescent="0.25">
      <c r="A73">
        <f t="shared" ca="1" si="77"/>
        <v>70</v>
      </c>
      <c r="B73">
        <f t="shared" ca="1" si="78"/>
        <v>95</v>
      </c>
      <c r="C73">
        <f t="shared" ca="1" si="79"/>
        <v>72</v>
      </c>
      <c r="D73">
        <f t="shared" ca="1" si="80"/>
        <v>90</v>
      </c>
      <c r="E73">
        <f>Plantillas!H29</f>
        <v>1</v>
      </c>
      <c r="F73" t="str">
        <f>Plantillas!I29</f>
        <v>Fernando Muslera</v>
      </c>
      <c r="G73" t="str">
        <f>Plantillas!J29</f>
        <v>PT</v>
      </c>
      <c r="H73">
        <f ca="1">SUMIF(Fichas!$F:$F,Conf_Fichas!$F73,INDIRECT(H2))+SUMIF(Fichas!$P:$P,Conf_Fichas!$F73,INDIRECT(Conf_Fichas!H3))</f>
        <v>0</v>
      </c>
      <c r="I73">
        <f ca="1">SUMIF(Fichas!$F:$F,Conf_Fichas!$F73,INDIRECT(I2))+SUMIF(Fichas!$P:$P,Conf_Fichas!$F73,INDIRECT(Conf_Fichas!I3))</f>
        <v>0</v>
      </c>
      <c r="J73">
        <f ca="1">SUMIF(Fichas!$F:$F,Conf_Fichas!$F73,INDIRECT(J2))+SUMIF(Fichas!$P:$P,Conf_Fichas!$F73,INDIRECT(Conf_Fichas!J3))</f>
        <v>0</v>
      </c>
      <c r="K73">
        <f ca="1">SUMIF(Fichas!$F:$F,Conf_Fichas!$F73,INDIRECT(K2))+SUMIF(Fichas!$P:$P,Conf_Fichas!$F73,INDIRECT(Conf_Fichas!K3))</f>
        <v>0</v>
      </c>
      <c r="L73">
        <f ca="1">RANK(H73,H4:H187,0)</f>
        <v>1</v>
      </c>
      <c r="M73">
        <f t="shared" ref="M73:O73" ca="1" si="85">RANK(I73,I4:I187,0)</f>
        <v>38</v>
      </c>
      <c r="N73">
        <f t="shared" ca="1" si="85"/>
        <v>4</v>
      </c>
      <c r="O73">
        <f t="shared" ca="1" si="85"/>
        <v>36</v>
      </c>
      <c r="P73">
        <f ca="1">COUNTIF($L$4:L73,L73)-1</f>
        <v>69</v>
      </c>
      <c r="Q73">
        <f ca="1">COUNTIF($M$4:M73,M73)-1</f>
        <v>57</v>
      </c>
      <c r="R73">
        <f ca="1">COUNTIF($N$4:N73,N73)-1</f>
        <v>68</v>
      </c>
      <c r="S73">
        <f ca="1">COUNTIF($O$4:O73,O73)-1</f>
        <v>54</v>
      </c>
    </row>
    <row r="74" spans="1:19" x14ac:dyDescent="0.25">
      <c r="A74">
        <f t="shared" ca="1" si="77"/>
        <v>71</v>
      </c>
      <c r="B74">
        <f t="shared" ca="1" si="78"/>
        <v>17</v>
      </c>
      <c r="C74">
        <f t="shared" ca="1" si="79"/>
        <v>73</v>
      </c>
      <c r="D74">
        <f t="shared" ca="1" si="80"/>
        <v>22</v>
      </c>
      <c r="E74">
        <f>Plantillas!H30</f>
        <v>2</v>
      </c>
      <c r="F74" t="str">
        <f>Plantillas!I30</f>
        <v>Diego Lugano</v>
      </c>
      <c r="G74" t="str">
        <f>Plantillas!J30</f>
        <v>DF</v>
      </c>
      <c r="H74">
        <f ca="1">SUMIF(Fichas!$F:$F,Conf_Fichas!$F74,INDIRECT(H2))+SUMIF(Fichas!$P:$P,Conf_Fichas!$F74,INDIRECT(Conf_Fichas!H3))</f>
        <v>0</v>
      </c>
      <c r="I74">
        <f ca="1">SUMIF(Fichas!$F:$F,Conf_Fichas!$F74,INDIRECT(I2))+SUMIF(Fichas!$P:$P,Conf_Fichas!$F74,INDIRECT(Conf_Fichas!I3))</f>
        <v>1</v>
      </c>
      <c r="J74">
        <f ca="1">SUMIF(Fichas!$F:$F,Conf_Fichas!$F74,INDIRECT(J2))+SUMIF(Fichas!$P:$P,Conf_Fichas!$F74,INDIRECT(Conf_Fichas!J3))</f>
        <v>0</v>
      </c>
      <c r="K74">
        <f ca="1">SUMIF(Fichas!$F:$F,Conf_Fichas!$F74,INDIRECT(K2))+SUMIF(Fichas!$P:$P,Conf_Fichas!$F74,INDIRECT(Conf_Fichas!K3))</f>
        <v>1</v>
      </c>
      <c r="L74">
        <f ca="1">RANK(H74,H4:H187,0)</f>
        <v>1</v>
      </c>
      <c r="M74">
        <f t="shared" ref="M74:O74" ca="1" si="86">RANK(I74,I4:I187,0)</f>
        <v>9</v>
      </c>
      <c r="N74">
        <f t="shared" ca="1" si="86"/>
        <v>4</v>
      </c>
      <c r="O74">
        <f t="shared" ca="1" si="86"/>
        <v>16</v>
      </c>
      <c r="P74">
        <f ca="1">COUNTIF($L$4:L74,L74)-1</f>
        <v>70</v>
      </c>
      <c r="Q74">
        <f ca="1">COUNTIF($M$4:M74,M74)-1</f>
        <v>8</v>
      </c>
      <c r="R74">
        <f ca="1">COUNTIF($N$4:N74,N74)-1</f>
        <v>69</v>
      </c>
      <c r="S74">
        <f ca="1">COUNTIF($O$4:O74,O74)-1</f>
        <v>6</v>
      </c>
    </row>
    <row r="75" spans="1:19" x14ac:dyDescent="0.25">
      <c r="A75">
        <f t="shared" ca="1" si="77"/>
        <v>72</v>
      </c>
      <c r="B75">
        <f t="shared" ca="1" si="78"/>
        <v>96</v>
      </c>
      <c r="C75">
        <f t="shared" ca="1" si="79"/>
        <v>74</v>
      </c>
      <c r="D75">
        <f t="shared" ca="1" si="80"/>
        <v>91</v>
      </c>
      <c r="E75">
        <f>Plantillas!H31</f>
        <v>3</v>
      </c>
      <c r="F75" t="str">
        <f>Plantillas!I31</f>
        <v>Diego Godín</v>
      </c>
      <c r="G75" t="str">
        <f>Plantillas!J31</f>
        <v>DF</v>
      </c>
      <c r="H75">
        <f ca="1">SUMIF(Fichas!$F:$F,Conf_Fichas!$F75,INDIRECT(H2))+SUMIF(Fichas!$P:$P,Conf_Fichas!$F75,INDIRECT(Conf_Fichas!H3))</f>
        <v>0</v>
      </c>
      <c r="I75">
        <f ca="1">SUMIF(Fichas!$F:$F,Conf_Fichas!$F75,INDIRECT(I2))+SUMIF(Fichas!$P:$P,Conf_Fichas!$F75,INDIRECT(Conf_Fichas!I3))</f>
        <v>0</v>
      </c>
      <c r="J75">
        <f ca="1">SUMIF(Fichas!$F:$F,Conf_Fichas!$F75,INDIRECT(J2))+SUMIF(Fichas!$P:$P,Conf_Fichas!$F75,INDIRECT(Conf_Fichas!J3))</f>
        <v>0</v>
      </c>
      <c r="K75">
        <f ca="1">SUMIF(Fichas!$F:$F,Conf_Fichas!$F75,INDIRECT(K2))+SUMIF(Fichas!$P:$P,Conf_Fichas!$F75,INDIRECT(Conf_Fichas!K3))</f>
        <v>0</v>
      </c>
      <c r="L75">
        <f ca="1">RANK(H75,H4:H187,0)</f>
        <v>1</v>
      </c>
      <c r="M75">
        <f t="shared" ref="M75:O75" ca="1" si="87">RANK(I75,I4:I187,0)</f>
        <v>38</v>
      </c>
      <c r="N75">
        <f t="shared" ca="1" si="87"/>
        <v>4</v>
      </c>
      <c r="O75">
        <f t="shared" ca="1" si="87"/>
        <v>36</v>
      </c>
      <c r="P75">
        <f ca="1">COUNTIF($L$4:L75,L75)-1</f>
        <v>71</v>
      </c>
      <c r="Q75">
        <f ca="1">COUNTIF($M$4:M75,M75)-1</f>
        <v>58</v>
      </c>
      <c r="R75">
        <f ca="1">COUNTIF($N$4:N75,N75)-1</f>
        <v>70</v>
      </c>
      <c r="S75">
        <f ca="1">COUNTIF($O$4:O75,O75)-1</f>
        <v>55</v>
      </c>
    </row>
    <row r="76" spans="1:19" x14ac:dyDescent="0.25">
      <c r="A76">
        <f t="shared" ca="1" si="77"/>
        <v>73</v>
      </c>
      <c r="B76">
        <f t="shared" ca="1" si="78"/>
        <v>97</v>
      </c>
      <c r="C76">
        <f t="shared" ca="1" si="79"/>
        <v>75</v>
      </c>
      <c r="D76">
        <f t="shared" ca="1" si="80"/>
        <v>92</v>
      </c>
      <c r="E76">
        <f>Plantillas!H32</f>
        <v>4</v>
      </c>
      <c r="F76" t="str">
        <f>Plantillas!I32</f>
        <v>Sebastián Coates</v>
      </c>
      <c r="G76" t="str">
        <f>Plantillas!J32</f>
        <v>DF</v>
      </c>
      <c r="H76">
        <f ca="1">SUMIF(Fichas!$F:$F,Conf_Fichas!$F76,INDIRECT(H2))+SUMIF(Fichas!$P:$P,Conf_Fichas!$F76,INDIRECT(Conf_Fichas!H3))</f>
        <v>0</v>
      </c>
      <c r="I76">
        <f ca="1">SUMIF(Fichas!$F:$F,Conf_Fichas!$F76,INDIRECT(I2))+SUMIF(Fichas!$P:$P,Conf_Fichas!$F76,INDIRECT(Conf_Fichas!I3))</f>
        <v>0</v>
      </c>
      <c r="J76">
        <f ca="1">SUMIF(Fichas!$F:$F,Conf_Fichas!$F76,INDIRECT(J2))+SUMIF(Fichas!$P:$P,Conf_Fichas!$F76,INDIRECT(Conf_Fichas!J3))</f>
        <v>0</v>
      </c>
      <c r="K76">
        <f ca="1">SUMIF(Fichas!$F:$F,Conf_Fichas!$F76,INDIRECT(K2))+SUMIF(Fichas!$P:$P,Conf_Fichas!$F76,INDIRECT(Conf_Fichas!K3))</f>
        <v>0</v>
      </c>
      <c r="L76">
        <f ca="1">RANK(H76,H4:H187,0)</f>
        <v>1</v>
      </c>
      <c r="M76">
        <f t="shared" ref="M76:O76" ca="1" si="88">RANK(I76,I4:I187,0)</f>
        <v>38</v>
      </c>
      <c r="N76">
        <f t="shared" ca="1" si="88"/>
        <v>4</v>
      </c>
      <c r="O76">
        <f t="shared" ca="1" si="88"/>
        <v>36</v>
      </c>
      <c r="P76">
        <f ca="1">COUNTIF($L$4:L76,L76)-1</f>
        <v>72</v>
      </c>
      <c r="Q76">
        <f ca="1">COUNTIF($M$4:M76,M76)-1</f>
        <v>59</v>
      </c>
      <c r="R76">
        <f ca="1">COUNTIF($N$4:N76,N76)-1</f>
        <v>71</v>
      </c>
      <c r="S76">
        <f ca="1">COUNTIF($O$4:O76,O76)-1</f>
        <v>56</v>
      </c>
    </row>
    <row r="77" spans="1:19" x14ac:dyDescent="0.25">
      <c r="A77">
        <f t="shared" ca="1" si="77"/>
        <v>74</v>
      </c>
      <c r="B77">
        <f t="shared" ca="1" si="78"/>
        <v>98</v>
      </c>
      <c r="C77">
        <f t="shared" ca="1" si="79"/>
        <v>76</v>
      </c>
      <c r="D77">
        <f t="shared" ca="1" si="80"/>
        <v>93</v>
      </c>
      <c r="E77">
        <f>Plantillas!H33</f>
        <v>5</v>
      </c>
      <c r="F77" t="str">
        <f>Plantillas!I33</f>
        <v>Walter Gargano</v>
      </c>
      <c r="G77" t="str">
        <f>Plantillas!J33</f>
        <v>MC</v>
      </c>
      <c r="H77">
        <f ca="1">SUMIF(Fichas!$F:$F,Conf_Fichas!$F77,INDIRECT(H2))+SUMIF(Fichas!$P:$P,Conf_Fichas!$F77,INDIRECT(Conf_Fichas!H3))</f>
        <v>0</v>
      </c>
      <c r="I77">
        <f ca="1">SUMIF(Fichas!$F:$F,Conf_Fichas!$F77,INDIRECT(I2))+SUMIF(Fichas!$P:$P,Conf_Fichas!$F77,INDIRECT(Conf_Fichas!I3))</f>
        <v>0</v>
      </c>
      <c r="J77">
        <f ca="1">SUMIF(Fichas!$F:$F,Conf_Fichas!$F77,INDIRECT(J2))+SUMIF(Fichas!$P:$P,Conf_Fichas!$F77,INDIRECT(Conf_Fichas!J3))</f>
        <v>0</v>
      </c>
      <c r="K77">
        <f ca="1">SUMIF(Fichas!$F:$F,Conf_Fichas!$F77,INDIRECT(K2))+SUMIF(Fichas!$P:$P,Conf_Fichas!$F77,INDIRECT(Conf_Fichas!K3))</f>
        <v>0</v>
      </c>
      <c r="L77">
        <f ca="1">RANK(H77,H4:H187,0)</f>
        <v>1</v>
      </c>
      <c r="M77">
        <f t="shared" ref="M77:O77" ca="1" si="89">RANK(I77,I4:I187,0)</f>
        <v>38</v>
      </c>
      <c r="N77">
        <f t="shared" ca="1" si="89"/>
        <v>4</v>
      </c>
      <c r="O77">
        <f t="shared" ca="1" si="89"/>
        <v>36</v>
      </c>
      <c r="P77">
        <f ca="1">COUNTIF($L$4:L77,L77)-1</f>
        <v>73</v>
      </c>
      <c r="Q77">
        <f ca="1">COUNTIF($M$4:M77,M77)-1</f>
        <v>60</v>
      </c>
      <c r="R77">
        <f ca="1">COUNTIF($N$4:N77,N77)-1</f>
        <v>72</v>
      </c>
      <c r="S77">
        <f ca="1">COUNTIF($O$4:O77,O77)-1</f>
        <v>57</v>
      </c>
    </row>
    <row r="78" spans="1:19" x14ac:dyDescent="0.25">
      <c r="A78">
        <f t="shared" ca="1" si="77"/>
        <v>75</v>
      </c>
      <c r="B78">
        <f t="shared" ca="1" si="78"/>
        <v>99</v>
      </c>
      <c r="C78">
        <f t="shared" ca="1" si="79"/>
        <v>77</v>
      </c>
      <c r="D78">
        <f t="shared" ca="1" si="80"/>
        <v>94</v>
      </c>
      <c r="E78">
        <f>Plantillas!H34</f>
        <v>6</v>
      </c>
      <c r="F78" t="str">
        <f>Plantillas!I34</f>
        <v>Álvaro Pereira</v>
      </c>
      <c r="G78" t="str">
        <f>Plantillas!J34</f>
        <v>MC</v>
      </c>
      <c r="H78">
        <f ca="1">SUMIF(Fichas!$F:$F,Conf_Fichas!$F78,INDIRECT(H2))+SUMIF(Fichas!$P:$P,Conf_Fichas!$F78,INDIRECT(Conf_Fichas!H3))</f>
        <v>0</v>
      </c>
      <c r="I78">
        <f ca="1">SUMIF(Fichas!$F:$F,Conf_Fichas!$F78,INDIRECT(I2))+SUMIF(Fichas!$P:$P,Conf_Fichas!$F78,INDIRECT(Conf_Fichas!I3))</f>
        <v>0</v>
      </c>
      <c r="J78">
        <f ca="1">SUMIF(Fichas!$F:$F,Conf_Fichas!$F78,INDIRECT(J2))+SUMIF(Fichas!$P:$P,Conf_Fichas!$F78,INDIRECT(Conf_Fichas!J3))</f>
        <v>0</v>
      </c>
      <c r="K78">
        <f ca="1">SUMIF(Fichas!$F:$F,Conf_Fichas!$F78,INDIRECT(K2))+SUMIF(Fichas!$P:$P,Conf_Fichas!$F78,INDIRECT(Conf_Fichas!K3))</f>
        <v>0</v>
      </c>
      <c r="L78">
        <f ca="1">RANK(H78,H4:H187,0)</f>
        <v>1</v>
      </c>
      <c r="M78">
        <f t="shared" ref="M78:O78" ca="1" si="90">RANK(I78,I4:I187,0)</f>
        <v>38</v>
      </c>
      <c r="N78">
        <f t="shared" ca="1" si="90"/>
        <v>4</v>
      </c>
      <c r="O78">
        <f t="shared" ca="1" si="90"/>
        <v>36</v>
      </c>
      <c r="P78">
        <f ca="1">COUNTIF($L$4:L78,L78)-1</f>
        <v>74</v>
      </c>
      <c r="Q78">
        <f ca="1">COUNTIF($M$4:M78,M78)-1</f>
        <v>61</v>
      </c>
      <c r="R78">
        <f ca="1">COUNTIF($N$4:N78,N78)-1</f>
        <v>73</v>
      </c>
      <c r="S78">
        <f ca="1">COUNTIF($O$4:O78,O78)-1</f>
        <v>58</v>
      </c>
    </row>
    <row r="79" spans="1:19" x14ac:dyDescent="0.25">
      <c r="A79">
        <f t="shared" ca="1" si="77"/>
        <v>76</v>
      </c>
      <c r="B79">
        <f t="shared" ca="1" si="78"/>
        <v>100</v>
      </c>
      <c r="C79">
        <f t="shared" ca="1" si="79"/>
        <v>78</v>
      </c>
      <c r="D79">
        <f t="shared" ca="1" si="80"/>
        <v>95</v>
      </c>
      <c r="E79">
        <f>Plantillas!H35</f>
        <v>7</v>
      </c>
      <c r="F79" t="str">
        <f>Plantillas!I35</f>
        <v>Cristian Rodríguez</v>
      </c>
      <c r="G79" t="str">
        <f>Plantillas!J35</f>
        <v>MC</v>
      </c>
      <c r="H79">
        <f ca="1">SUMIF(Fichas!$F:$F,Conf_Fichas!$F79,INDIRECT(H2))+SUMIF(Fichas!$P:$P,Conf_Fichas!$F79,INDIRECT(Conf_Fichas!H3))</f>
        <v>0</v>
      </c>
      <c r="I79">
        <f ca="1">SUMIF(Fichas!$F:$F,Conf_Fichas!$F79,INDIRECT(I2))+SUMIF(Fichas!$P:$P,Conf_Fichas!$F79,INDIRECT(Conf_Fichas!I3))</f>
        <v>0</v>
      </c>
      <c r="J79">
        <f ca="1">SUMIF(Fichas!$F:$F,Conf_Fichas!$F79,INDIRECT(J2))+SUMIF(Fichas!$P:$P,Conf_Fichas!$F79,INDIRECT(Conf_Fichas!J3))</f>
        <v>0</v>
      </c>
      <c r="K79">
        <f ca="1">SUMIF(Fichas!$F:$F,Conf_Fichas!$F79,INDIRECT(K2))+SUMIF(Fichas!$P:$P,Conf_Fichas!$F79,INDIRECT(Conf_Fichas!K3))</f>
        <v>0</v>
      </c>
      <c r="L79">
        <f ca="1">RANK(H79,H4:H187,0)</f>
        <v>1</v>
      </c>
      <c r="M79">
        <f t="shared" ref="M79:O79" ca="1" si="91">RANK(I79,I4:I187,0)</f>
        <v>38</v>
      </c>
      <c r="N79">
        <f t="shared" ca="1" si="91"/>
        <v>4</v>
      </c>
      <c r="O79">
        <f t="shared" ca="1" si="91"/>
        <v>36</v>
      </c>
      <c r="P79">
        <f ca="1">COUNTIF($L$4:L79,L79)-1</f>
        <v>75</v>
      </c>
      <c r="Q79">
        <f ca="1">COUNTIF($M$4:M79,M79)-1</f>
        <v>62</v>
      </c>
      <c r="R79">
        <f ca="1">COUNTIF($N$4:N79,N79)-1</f>
        <v>74</v>
      </c>
      <c r="S79">
        <f ca="1">COUNTIF($O$4:O79,O79)-1</f>
        <v>59</v>
      </c>
    </row>
    <row r="80" spans="1:19" x14ac:dyDescent="0.25">
      <c r="A80">
        <f t="shared" ca="1" si="77"/>
        <v>77</v>
      </c>
      <c r="B80">
        <f t="shared" ca="1" si="78"/>
        <v>101</v>
      </c>
      <c r="C80">
        <f t="shared" ca="1" si="79"/>
        <v>79</v>
      </c>
      <c r="D80">
        <f t="shared" ca="1" si="80"/>
        <v>96</v>
      </c>
      <c r="E80">
        <f>Plantillas!H36</f>
        <v>8</v>
      </c>
      <c r="F80" t="str">
        <f>Plantillas!I36</f>
        <v>Sebastián Eguren</v>
      </c>
      <c r="G80" t="str">
        <f>Plantillas!J36</f>
        <v>MC</v>
      </c>
      <c r="H80">
        <f ca="1">SUMIF(Fichas!$F:$F,Conf_Fichas!$F80,INDIRECT(H2))+SUMIF(Fichas!$P:$P,Conf_Fichas!$F80,INDIRECT(Conf_Fichas!H3))</f>
        <v>0</v>
      </c>
      <c r="I80">
        <f ca="1">SUMIF(Fichas!$F:$F,Conf_Fichas!$F80,INDIRECT(I2))+SUMIF(Fichas!$P:$P,Conf_Fichas!$F80,INDIRECT(Conf_Fichas!I3))</f>
        <v>0</v>
      </c>
      <c r="J80">
        <f ca="1">SUMIF(Fichas!$F:$F,Conf_Fichas!$F80,INDIRECT(J2))+SUMIF(Fichas!$P:$P,Conf_Fichas!$F80,INDIRECT(Conf_Fichas!J3))</f>
        <v>0</v>
      </c>
      <c r="K80">
        <f ca="1">SUMIF(Fichas!$F:$F,Conf_Fichas!$F80,INDIRECT(K2))+SUMIF(Fichas!$P:$P,Conf_Fichas!$F80,INDIRECT(Conf_Fichas!K3))</f>
        <v>0</v>
      </c>
      <c r="L80">
        <f ca="1">RANK(H80,H4:H187,0)</f>
        <v>1</v>
      </c>
      <c r="M80">
        <f t="shared" ref="M80:O80" ca="1" si="92">RANK(I80,I4:I187,0)</f>
        <v>38</v>
      </c>
      <c r="N80">
        <f t="shared" ca="1" si="92"/>
        <v>4</v>
      </c>
      <c r="O80">
        <f t="shared" ca="1" si="92"/>
        <v>36</v>
      </c>
      <c r="P80">
        <f ca="1">COUNTIF($L$4:L80,L80)-1</f>
        <v>76</v>
      </c>
      <c r="Q80">
        <f ca="1">COUNTIF($M$4:M80,M80)-1</f>
        <v>63</v>
      </c>
      <c r="R80">
        <f ca="1">COUNTIF($N$4:N80,N80)-1</f>
        <v>75</v>
      </c>
      <c r="S80">
        <f ca="1">COUNTIF($O$4:O80,O80)-1</f>
        <v>60</v>
      </c>
    </row>
    <row r="81" spans="1:19" x14ac:dyDescent="0.25">
      <c r="A81">
        <f t="shared" ca="1" si="77"/>
        <v>78</v>
      </c>
      <c r="B81">
        <f t="shared" ca="1" si="78"/>
        <v>18</v>
      </c>
      <c r="C81">
        <f t="shared" ca="1" si="79"/>
        <v>80</v>
      </c>
      <c r="D81">
        <f t="shared" ca="1" si="80"/>
        <v>6</v>
      </c>
      <c r="E81">
        <f>Plantillas!H37</f>
        <v>9</v>
      </c>
      <c r="F81" t="str">
        <f>Plantillas!I37</f>
        <v>Luis Suárez</v>
      </c>
      <c r="G81" t="str">
        <f>Plantillas!J37</f>
        <v>DT</v>
      </c>
      <c r="H81">
        <f ca="1">SUMIF(Fichas!$F:$F,Conf_Fichas!$F81,INDIRECT(H2))+SUMIF(Fichas!$P:$P,Conf_Fichas!$F81,INDIRECT(Conf_Fichas!H3))</f>
        <v>0</v>
      </c>
      <c r="I81">
        <f ca="1">SUMIF(Fichas!$F:$F,Conf_Fichas!$F81,INDIRECT(I2))+SUMIF(Fichas!$P:$P,Conf_Fichas!$F81,INDIRECT(Conf_Fichas!I3))</f>
        <v>1</v>
      </c>
      <c r="J81">
        <f ca="1">SUMIF(Fichas!$F:$F,Conf_Fichas!$F81,INDIRECT(J2))+SUMIF(Fichas!$P:$P,Conf_Fichas!$F81,INDIRECT(Conf_Fichas!J3))</f>
        <v>0</v>
      </c>
      <c r="K81">
        <f ca="1">SUMIF(Fichas!$F:$F,Conf_Fichas!$F81,INDIRECT(K2))+SUMIF(Fichas!$P:$P,Conf_Fichas!$F81,INDIRECT(Conf_Fichas!K3))</f>
        <v>3</v>
      </c>
      <c r="L81">
        <f ca="1">RANK(H81,H4:H187,0)</f>
        <v>1</v>
      </c>
      <c r="M81">
        <f t="shared" ref="M81:O81" ca="1" si="93">RANK(I81,I4:I187,0)</f>
        <v>9</v>
      </c>
      <c r="N81">
        <f t="shared" ca="1" si="93"/>
        <v>4</v>
      </c>
      <c r="O81">
        <f t="shared" ca="1" si="93"/>
        <v>5</v>
      </c>
      <c r="P81">
        <f ca="1">COUNTIF($L$4:L81,L81)-1</f>
        <v>77</v>
      </c>
      <c r="Q81">
        <f ca="1">COUNTIF($M$4:M81,M81)-1</f>
        <v>9</v>
      </c>
      <c r="R81">
        <f ca="1">COUNTIF($N$4:N81,N81)-1</f>
        <v>76</v>
      </c>
      <c r="S81">
        <f ca="1">COUNTIF($O$4:O81,O81)-1</f>
        <v>1</v>
      </c>
    </row>
    <row r="82" spans="1:19" x14ac:dyDescent="0.25">
      <c r="A82">
        <f t="shared" ca="1" si="77"/>
        <v>79</v>
      </c>
      <c r="B82">
        <f t="shared" ca="1" si="78"/>
        <v>102</v>
      </c>
      <c r="C82">
        <f t="shared" ca="1" si="79"/>
        <v>81</v>
      </c>
      <c r="D82">
        <f t="shared" ca="1" si="80"/>
        <v>23</v>
      </c>
      <c r="E82">
        <f>Plantillas!H38</f>
        <v>10</v>
      </c>
      <c r="F82" t="str">
        <f>Plantillas!I38</f>
        <v>Diego Forlán</v>
      </c>
      <c r="G82" t="str">
        <f>Plantillas!J38</f>
        <v>DT</v>
      </c>
      <c r="H82">
        <f ca="1">SUMIF(Fichas!$F:$F,Conf_Fichas!$F82,INDIRECT(H2))+SUMIF(Fichas!$P:$P,Conf_Fichas!$F82,INDIRECT(Conf_Fichas!H3))</f>
        <v>0</v>
      </c>
      <c r="I82">
        <f ca="1">SUMIF(Fichas!$F:$F,Conf_Fichas!$F82,INDIRECT(I2))+SUMIF(Fichas!$P:$P,Conf_Fichas!$F82,INDIRECT(Conf_Fichas!I3))</f>
        <v>0</v>
      </c>
      <c r="J82">
        <f ca="1">SUMIF(Fichas!$F:$F,Conf_Fichas!$F82,INDIRECT(J2))+SUMIF(Fichas!$P:$P,Conf_Fichas!$F82,INDIRECT(Conf_Fichas!J3))</f>
        <v>0</v>
      </c>
      <c r="K82">
        <f ca="1">SUMIF(Fichas!$F:$F,Conf_Fichas!$F82,INDIRECT(K2))+SUMIF(Fichas!$P:$P,Conf_Fichas!$F82,INDIRECT(Conf_Fichas!K3))</f>
        <v>1</v>
      </c>
      <c r="L82">
        <f ca="1">RANK(H82,H4:H187,0)</f>
        <v>1</v>
      </c>
      <c r="M82">
        <f t="shared" ref="M82:O82" ca="1" si="94">RANK(I82,I4:I187,0)</f>
        <v>38</v>
      </c>
      <c r="N82">
        <f t="shared" ca="1" si="94"/>
        <v>4</v>
      </c>
      <c r="O82">
        <f t="shared" ca="1" si="94"/>
        <v>16</v>
      </c>
      <c r="P82">
        <f ca="1">COUNTIF($L$4:L82,L82)-1</f>
        <v>78</v>
      </c>
      <c r="Q82">
        <f ca="1">COUNTIF($M$4:M82,M82)-1</f>
        <v>64</v>
      </c>
      <c r="R82">
        <f ca="1">COUNTIF($N$4:N82,N82)-1</f>
        <v>77</v>
      </c>
      <c r="S82">
        <f ca="1">COUNTIF($O$4:O82,O82)-1</f>
        <v>7</v>
      </c>
    </row>
    <row r="83" spans="1:19" x14ac:dyDescent="0.25">
      <c r="A83">
        <f t="shared" ca="1" si="77"/>
        <v>80</v>
      </c>
      <c r="B83">
        <f t="shared" ca="1" si="78"/>
        <v>103</v>
      </c>
      <c r="C83">
        <f t="shared" ca="1" si="79"/>
        <v>82</v>
      </c>
      <c r="D83">
        <f t="shared" ca="1" si="80"/>
        <v>4</v>
      </c>
      <c r="E83">
        <f>Plantillas!H39</f>
        <v>11</v>
      </c>
      <c r="F83" t="str">
        <f>Plantillas!I39</f>
        <v>Abel Hernández</v>
      </c>
      <c r="G83" t="str">
        <f>Plantillas!J39</f>
        <v>DT</v>
      </c>
      <c r="H83">
        <f ca="1">SUMIF(Fichas!$F:$F,Conf_Fichas!$F83,INDIRECT(H2))+SUMIF(Fichas!$P:$P,Conf_Fichas!$F83,INDIRECT(Conf_Fichas!H3))</f>
        <v>0</v>
      </c>
      <c r="I83">
        <f ca="1">SUMIF(Fichas!$F:$F,Conf_Fichas!$F83,INDIRECT(I2))+SUMIF(Fichas!$P:$P,Conf_Fichas!$F83,INDIRECT(Conf_Fichas!I3))</f>
        <v>0</v>
      </c>
      <c r="J83">
        <f ca="1">SUMIF(Fichas!$F:$F,Conf_Fichas!$F83,INDIRECT(J2))+SUMIF(Fichas!$P:$P,Conf_Fichas!$F83,INDIRECT(Conf_Fichas!J3))</f>
        <v>0</v>
      </c>
      <c r="K83">
        <f ca="1">SUMIF(Fichas!$F:$F,Conf_Fichas!$F83,INDIRECT(K2))+SUMIF(Fichas!$P:$P,Conf_Fichas!$F83,INDIRECT(Conf_Fichas!K3))</f>
        <v>4</v>
      </c>
      <c r="L83">
        <f ca="1">RANK(H83,H4:H187,0)</f>
        <v>1</v>
      </c>
      <c r="M83">
        <f t="shared" ref="M83:O83" ca="1" si="95">RANK(I83,I4:I187,0)</f>
        <v>38</v>
      </c>
      <c r="N83">
        <f t="shared" ca="1" si="95"/>
        <v>4</v>
      </c>
      <c r="O83">
        <f t="shared" ca="1" si="95"/>
        <v>3</v>
      </c>
      <c r="P83">
        <f ca="1">COUNTIF($L$4:L83,L83)-1</f>
        <v>79</v>
      </c>
      <c r="Q83">
        <f ca="1">COUNTIF($M$4:M83,M83)-1</f>
        <v>65</v>
      </c>
      <c r="R83">
        <f ca="1">COUNTIF($N$4:N83,N83)-1</f>
        <v>78</v>
      </c>
      <c r="S83">
        <f ca="1">COUNTIF($O$4:O83,O83)-1</f>
        <v>1</v>
      </c>
    </row>
    <row r="84" spans="1:19" x14ac:dyDescent="0.25">
      <c r="A84">
        <f t="shared" ca="1" si="77"/>
        <v>81</v>
      </c>
      <c r="B84">
        <f t="shared" ca="1" si="78"/>
        <v>104</v>
      </c>
      <c r="C84">
        <f t="shared" ca="1" si="79"/>
        <v>83</v>
      </c>
      <c r="D84">
        <f t="shared" ca="1" si="80"/>
        <v>97</v>
      </c>
      <c r="E84">
        <f>Plantillas!H40</f>
        <v>12</v>
      </c>
      <c r="F84" t="str">
        <f>Plantillas!I40</f>
        <v>Juan Castillo</v>
      </c>
      <c r="G84" t="str">
        <f>Plantillas!J40</f>
        <v>PT</v>
      </c>
      <c r="H84">
        <f ca="1">SUMIF(Fichas!$F:$F,Conf_Fichas!$F84,INDIRECT(H2))+SUMIF(Fichas!$P:$P,Conf_Fichas!$F84,INDIRECT(Conf_Fichas!H3))</f>
        <v>0</v>
      </c>
      <c r="I84">
        <f ca="1">SUMIF(Fichas!$F:$F,Conf_Fichas!$F84,INDIRECT(I2))+SUMIF(Fichas!$P:$P,Conf_Fichas!$F84,INDIRECT(Conf_Fichas!I3))</f>
        <v>0</v>
      </c>
      <c r="J84">
        <f ca="1">SUMIF(Fichas!$F:$F,Conf_Fichas!$F84,INDIRECT(J2))+SUMIF(Fichas!$P:$P,Conf_Fichas!$F84,INDIRECT(Conf_Fichas!J3))</f>
        <v>0</v>
      </c>
      <c r="K84">
        <f ca="1">SUMIF(Fichas!$F:$F,Conf_Fichas!$F84,INDIRECT(K2))+SUMIF(Fichas!$P:$P,Conf_Fichas!$F84,INDIRECT(Conf_Fichas!K3))</f>
        <v>0</v>
      </c>
      <c r="L84">
        <f ca="1">RANK(H84,H4:H187,0)</f>
        <v>1</v>
      </c>
      <c r="M84">
        <f t="shared" ref="M84:O84" ca="1" si="96">RANK(I84,I4:I187,0)</f>
        <v>38</v>
      </c>
      <c r="N84">
        <f t="shared" ca="1" si="96"/>
        <v>4</v>
      </c>
      <c r="O84">
        <f t="shared" ca="1" si="96"/>
        <v>36</v>
      </c>
      <c r="P84">
        <f ca="1">COUNTIF($L$4:L84,L84)-1</f>
        <v>80</v>
      </c>
      <c r="Q84">
        <f ca="1">COUNTIF($M$4:M84,M84)-1</f>
        <v>66</v>
      </c>
      <c r="R84">
        <f ca="1">COUNTIF($N$4:N84,N84)-1</f>
        <v>79</v>
      </c>
      <c r="S84">
        <f ca="1">COUNTIF($O$4:O84,O84)-1</f>
        <v>61</v>
      </c>
    </row>
    <row r="85" spans="1:19" x14ac:dyDescent="0.25">
      <c r="A85">
        <f t="shared" ca="1" si="77"/>
        <v>82</v>
      </c>
      <c r="B85">
        <f t="shared" ca="1" si="78"/>
        <v>105</v>
      </c>
      <c r="C85">
        <f t="shared" ca="1" si="79"/>
        <v>84</v>
      </c>
      <c r="D85">
        <f t="shared" ca="1" si="80"/>
        <v>98</v>
      </c>
      <c r="E85">
        <f>Plantillas!H41</f>
        <v>13</v>
      </c>
      <c r="F85" t="str">
        <f>Plantillas!I41</f>
        <v>Matías Aguirregaray</v>
      </c>
      <c r="G85" t="str">
        <f>Plantillas!J41</f>
        <v>DF</v>
      </c>
      <c r="H85">
        <f ca="1">SUMIF(Fichas!$F:$F,Conf_Fichas!$F85,INDIRECT(H2))+SUMIF(Fichas!$P:$P,Conf_Fichas!$F85,INDIRECT(Conf_Fichas!H3))</f>
        <v>0</v>
      </c>
      <c r="I85">
        <f ca="1">SUMIF(Fichas!$F:$F,Conf_Fichas!$F85,INDIRECT(I2))+SUMIF(Fichas!$P:$P,Conf_Fichas!$F85,INDIRECT(Conf_Fichas!I3))</f>
        <v>0</v>
      </c>
      <c r="J85">
        <f ca="1">SUMIF(Fichas!$F:$F,Conf_Fichas!$F85,INDIRECT(J2))+SUMIF(Fichas!$P:$P,Conf_Fichas!$F85,INDIRECT(Conf_Fichas!J3))</f>
        <v>0</v>
      </c>
      <c r="K85">
        <f ca="1">SUMIF(Fichas!$F:$F,Conf_Fichas!$F85,INDIRECT(K2))+SUMIF(Fichas!$P:$P,Conf_Fichas!$F85,INDIRECT(Conf_Fichas!K3))</f>
        <v>0</v>
      </c>
      <c r="L85">
        <f ca="1">RANK(H85,H4:H187,0)</f>
        <v>1</v>
      </c>
      <c r="M85">
        <f t="shared" ref="M85:O85" ca="1" si="97">RANK(I85,I4:I187,0)</f>
        <v>38</v>
      </c>
      <c r="N85">
        <f t="shared" ca="1" si="97"/>
        <v>4</v>
      </c>
      <c r="O85">
        <f t="shared" ca="1" si="97"/>
        <v>36</v>
      </c>
      <c r="P85">
        <f ca="1">COUNTIF($L$4:L85,L85)-1</f>
        <v>81</v>
      </c>
      <c r="Q85">
        <f ca="1">COUNTIF($M$4:M85,M85)-1</f>
        <v>67</v>
      </c>
      <c r="R85">
        <f ca="1">COUNTIF($N$4:N85,N85)-1</f>
        <v>80</v>
      </c>
      <c r="S85">
        <f ca="1">COUNTIF($O$4:O85,O85)-1</f>
        <v>62</v>
      </c>
    </row>
    <row r="86" spans="1:19" x14ac:dyDescent="0.25">
      <c r="A86">
        <f t="shared" ca="1" si="77"/>
        <v>83</v>
      </c>
      <c r="B86">
        <f t="shared" ca="1" si="78"/>
        <v>106</v>
      </c>
      <c r="C86">
        <f t="shared" ca="1" si="79"/>
        <v>85</v>
      </c>
      <c r="D86">
        <f t="shared" ca="1" si="80"/>
        <v>24</v>
      </c>
      <c r="E86">
        <f>Plantillas!H42</f>
        <v>14</v>
      </c>
      <c r="F86" t="str">
        <f>Plantillas!I42</f>
        <v>Nicolás Lodeiro</v>
      </c>
      <c r="G86" t="str">
        <f>Plantillas!J42</f>
        <v>MC</v>
      </c>
      <c r="H86">
        <f ca="1">SUMIF(Fichas!$F:$F,Conf_Fichas!$F86,INDIRECT(H2))+SUMIF(Fichas!$P:$P,Conf_Fichas!$F86,INDIRECT(Conf_Fichas!H3))</f>
        <v>0</v>
      </c>
      <c r="I86">
        <f ca="1">SUMIF(Fichas!$F:$F,Conf_Fichas!$F86,INDIRECT(I2))+SUMIF(Fichas!$P:$P,Conf_Fichas!$F86,INDIRECT(Conf_Fichas!I3))</f>
        <v>0</v>
      </c>
      <c r="J86">
        <f ca="1">SUMIF(Fichas!$F:$F,Conf_Fichas!$F86,INDIRECT(J2))+SUMIF(Fichas!$P:$P,Conf_Fichas!$F86,INDIRECT(Conf_Fichas!J3))</f>
        <v>0</v>
      </c>
      <c r="K86">
        <f ca="1">SUMIF(Fichas!$F:$F,Conf_Fichas!$F86,INDIRECT(K2))+SUMIF(Fichas!$P:$P,Conf_Fichas!$F86,INDIRECT(Conf_Fichas!K3))</f>
        <v>1</v>
      </c>
      <c r="L86">
        <f ca="1">RANK(H86,H4:H187,0)</f>
        <v>1</v>
      </c>
      <c r="M86">
        <f t="shared" ref="M86:O86" ca="1" si="98">RANK(I86,I4:I187,0)</f>
        <v>38</v>
      </c>
      <c r="N86">
        <f t="shared" ca="1" si="98"/>
        <v>4</v>
      </c>
      <c r="O86">
        <f t="shared" ca="1" si="98"/>
        <v>16</v>
      </c>
      <c r="P86">
        <f ca="1">COUNTIF($L$4:L86,L86)-1</f>
        <v>82</v>
      </c>
      <c r="Q86">
        <f ca="1">COUNTIF($M$4:M86,M86)-1</f>
        <v>68</v>
      </c>
      <c r="R86">
        <f ca="1">COUNTIF($N$4:N86,N86)-1</f>
        <v>81</v>
      </c>
      <c r="S86">
        <f ca="1">COUNTIF($O$4:O86,O86)-1</f>
        <v>8</v>
      </c>
    </row>
    <row r="87" spans="1:19" x14ac:dyDescent="0.25">
      <c r="A87">
        <f t="shared" ca="1" si="77"/>
        <v>84</v>
      </c>
      <c r="B87">
        <f t="shared" ca="1" si="78"/>
        <v>19</v>
      </c>
      <c r="C87">
        <f t="shared" ca="1" si="79"/>
        <v>86</v>
      </c>
      <c r="D87">
        <f t="shared" ca="1" si="80"/>
        <v>25</v>
      </c>
      <c r="E87">
        <f>Plantillas!H43</f>
        <v>15</v>
      </c>
      <c r="F87" t="str">
        <f>Plantillas!I43</f>
        <v>Diego Pérez</v>
      </c>
      <c r="G87" t="str">
        <f>Plantillas!J43</f>
        <v>MC</v>
      </c>
      <c r="H87">
        <f ca="1">SUMIF(Fichas!$F:$F,Conf_Fichas!$F87,INDIRECT(H2))+SUMIF(Fichas!$P:$P,Conf_Fichas!$F87,INDIRECT(Conf_Fichas!H3))</f>
        <v>0</v>
      </c>
      <c r="I87">
        <f ca="1">SUMIF(Fichas!$F:$F,Conf_Fichas!$F87,INDIRECT(I2))+SUMIF(Fichas!$P:$P,Conf_Fichas!$F87,INDIRECT(Conf_Fichas!I3))</f>
        <v>1</v>
      </c>
      <c r="J87">
        <f ca="1">SUMIF(Fichas!$F:$F,Conf_Fichas!$F87,INDIRECT(J2))+SUMIF(Fichas!$P:$P,Conf_Fichas!$F87,INDIRECT(Conf_Fichas!J3))</f>
        <v>0</v>
      </c>
      <c r="K87">
        <f ca="1">SUMIF(Fichas!$F:$F,Conf_Fichas!$F87,INDIRECT(K2))+SUMIF(Fichas!$P:$P,Conf_Fichas!$F87,INDIRECT(Conf_Fichas!K3))</f>
        <v>1</v>
      </c>
      <c r="L87">
        <f ca="1">RANK(H87,H4:H187,0)</f>
        <v>1</v>
      </c>
      <c r="M87">
        <f t="shared" ref="M87:O87" ca="1" si="99">RANK(I87,I4:I187,0)</f>
        <v>9</v>
      </c>
      <c r="N87">
        <f t="shared" ca="1" si="99"/>
        <v>4</v>
      </c>
      <c r="O87">
        <f t="shared" ca="1" si="99"/>
        <v>16</v>
      </c>
      <c r="P87">
        <f ca="1">COUNTIF($L$4:L87,L87)-1</f>
        <v>83</v>
      </c>
      <c r="Q87">
        <f ca="1">COUNTIF($M$4:M87,M87)-1</f>
        <v>10</v>
      </c>
      <c r="R87">
        <f ca="1">COUNTIF($N$4:N87,N87)-1</f>
        <v>82</v>
      </c>
      <c r="S87">
        <f ca="1">COUNTIF($O$4:O87,O87)-1</f>
        <v>9</v>
      </c>
    </row>
    <row r="88" spans="1:19" x14ac:dyDescent="0.25">
      <c r="A88">
        <f t="shared" ca="1" si="77"/>
        <v>85</v>
      </c>
      <c r="B88">
        <f t="shared" ca="1" si="78"/>
        <v>20</v>
      </c>
      <c r="C88">
        <f t="shared" ca="1" si="79"/>
        <v>87</v>
      </c>
      <c r="D88">
        <f t="shared" ca="1" si="80"/>
        <v>99</v>
      </c>
      <c r="E88">
        <f>Plantillas!H44</f>
        <v>16</v>
      </c>
      <c r="F88" t="str">
        <f>Plantillas!I44</f>
        <v>Maxi Pereira</v>
      </c>
      <c r="G88" t="str">
        <f>Plantillas!J44</f>
        <v>DF</v>
      </c>
      <c r="H88">
        <f ca="1">SUMIF(Fichas!$F:$F,Conf_Fichas!$F88,INDIRECT(H2))+SUMIF(Fichas!$P:$P,Conf_Fichas!$F88,INDIRECT(Conf_Fichas!H3))</f>
        <v>0</v>
      </c>
      <c r="I88">
        <f ca="1">SUMIF(Fichas!$F:$F,Conf_Fichas!$F88,INDIRECT(I2))+SUMIF(Fichas!$P:$P,Conf_Fichas!$F88,INDIRECT(Conf_Fichas!I3))</f>
        <v>1</v>
      </c>
      <c r="J88">
        <f ca="1">SUMIF(Fichas!$F:$F,Conf_Fichas!$F88,INDIRECT(J2))+SUMIF(Fichas!$P:$P,Conf_Fichas!$F88,INDIRECT(Conf_Fichas!J3))</f>
        <v>0</v>
      </c>
      <c r="K88">
        <f ca="1">SUMIF(Fichas!$F:$F,Conf_Fichas!$F88,INDIRECT(K2))+SUMIF(Fichas!$P:$P,Conf_Fichas!$F88,INDIRECT(Conf_Fichas!K3))</f>
        <v>0</v>
      </c>
      <c r="L88">
        <f ca="1">RANK(H88,H4:H187,0)</f>
        <v>1</v>
      </c>
      <c r="M88">
        <f t="shared" ref="M88:O88" ca="1" si="100">RANK(I88,I4:I187,0)</f>
        <v>9</v>
      </c>
      <c r="N88">
        <f t="shared" ca="1" si="100"/>
        <v>4</v>
      </c>
      <c r="O88">
        <f t="shared" ca="1" si="100"/>
        <v>36</v>
      </c>
      <c r="P88">
        <f ca="1">COUNTIF($L$4:L88,L88)-1</f>
        <v>84</v>
      </c>
      <c r="Q88">
        <f ca="1">COUNTIF($M$4:M88,M88)-1</f>
        <v>11</v>
      </c>
      <c r="R88">
        <f ca="1">COUNTIF($N$4:N88,N88)-1</f>
        <v>83</v>
      </c>
      <c r="S88">
        <f ca="1">COUNTIF($O$4:O88,O88)-1</f>
        <v>63</v>
      </c>
    </row>
    <row r="89" spans="1:19" x14ac:dyDescent="0.25">
      <c r="A89">
        <f t="shared" ca="1" si="77"/>
        <v>86</v>
      </c>
      <c r="B89">
        <f t="shared" ca="1" si="78"/>
        <v>107</v>
      </c>
      <c r="C89">
        <f t="shared" ca="1" si="79"/>
        <v>88</v>
      </c>
      <c r="D89">
        <f t="shared" ca="1" si="80"/>
        <v>100</v>
      </c>
      <c r="E89">
        <f>Plantillas!H45</f>
        <v>17</v>
      </c>
      <c r="F89" t="str">
        <f>Plantillas!I45</f>
        <v>Egidio Arévalo Ríos</v>
      </c>
      <c r="G89" t="str">
        <f>Plantillas!J45</f>
        <v>MC</v>
      </c>
      <c r="H89">
        <f ca="1">SUMIF(Fichas!$F:$F,Conf_Fichas!$F89,INDIRECT(H2))+SUMIF(Fichas!$P:$P,Conf_Fichas!$F89,INDIRECT(Conf_Fichas!H3))</f>
        <v>0</v>
      </c>
      <c r="I89">
        <f ca="1">SUMIF(Fichas!$F:$F,Conf_Fichas!$F89,INDIRECT(I2))+SUMIF(Fichas!$P:$P,Conf_Fichas!$F89,INDIRECT(Conf_Fichas!I3))</f>
        <v>0</v>
      </c>
      <c r="J89">
        <f ca="1">SUMIF(Fichas!$F:$F,Conf_Fichas!$F89,INDIRECT(J2))+SUMIF(Fichas!$P:$P,Conf_Fichas!$F89,INDIRECT(Conf_Fichas!J3))</f>
        <v>0</v>
      </c>
      <c r="K89">
        <f ca="1">SUMIF(Fichas!$F:$F,Conf_Fichas!$F89,INDIRECT(K2))+SUMIF(Fichas!$P:$P,Conf_Fichas!$F89,INDIRECT(Conf_Fichas!K3))</f>
        <v>0</v>
      </c>
      <c r="L89">
        <f ca="1">RANK(H89,H4:H187,0)</f>
        <v>1</v>
      </c>
      <c r="M89">
        <f t="shared" ref="M89:O89" ca="1" si="101">RANK(I89,I4:I187,0)</f>
        <v>38</v>
      </c>
      <c r="N89">
        <f t="shared" ca="1" si="101"/>
        <v>4</v>
      </c>
      <c r="O89">
        <f t="shared" ca="1" si="101"/>
        <v>36</v>
      </c>
      <c r="P89">
        <f ca="1">COUNTIF($L$4:L89,L89)-1</f>
        <v>85</v>
      </c>
      <c r="Q89">
        <f ca="1">COUNTIF($M$4:M89,M89)-1</f>
        <v>69</v>
      </c>
      <c r="R89">
        <f ca="1">COUNTIF($N$4:N89,N89)-1</f>
        <v>84</v>
      </c>
      <c r="S89">
        <f ca="1">COUNTIF($O$4:O89,O89)-1</f>
        <v>64</v>
      </c>
    </row>
    <row r="90" spans="1:19" x14ac:dyDescent="0.25">
      <c r="A90">
        <f t="shared" ca="1" si="77"/>
        <v>87</v>
      </c>
      <c r="B90">
        <f t="shared" ca="1" si="78"/>
        <v>108</v>
      </c>
      <c r="C90">
        <f t="shared" ca="1" si="79"/>
        <v>89</v>
      </c>
      <c r="D90">
        <f t="shared" ca="1" si="80"/>
        <v>101</v>
      </c>
      <c r="E90">
        <f>Plantillas!H46</f>
        <v>18</v>
      </c>
      <c r="F90" t="str">
        <f>Plantillas!I46</f>
        <v>Gastón Ramírez</v>
      </c>
      <c r="G90" t="str">
        <f>Plantillas!J46</f>
        <v>MC</v>
      </c>
      <c r="H90">
        <f ca="1">SUMIF(Fichas!$F:$F,Conf_Fichas!$F90,INDIRECT(H2))+SUMIF(Fichas!$P:$P,Conf_Fichas!$F90,INDIRECT(Conf_Fichas!H3))</f>
        <v>0</v>
      </c>
      <c r="I90">
        <f ca="1">SUMIF(Fichas!$F:$F,Conf_Fichas!$F90,INDIRECT(I2))+SUMIF(Fichas!$P:$P,Conf_Fichas!$F90,INDIRECT(Conf_Fichas!I3))</f>
        <v>0</v>
      </c>
      <c r="J90">
        <f ca="1">SUMIF(Fichas!$F:$F,Conf_Fichas!$F90,INDIRECT(J2))+SUMIF(Fichas!$P:$P,Conf_Fichas!$F90,INDIRECT(Conf_Fichas!J3))</f>
        <v>0</v>
      </c>
      <c r="K90">
        <f ca="1">SUMIF(Fichas!$F:$F,Conf_Fichas!$F90,INDIRECT(K2))+SUMIF(Fichas!$P:$P,Conf_Fichas!$F90,INDIRECT(Conf_Fichas!K3))</f>
        <v>0</v>
      </c>
      <c r="L90">
        <f ca="1">RANK(H90,H4:H187,0)</f>
        <v>1</v>
      </c>
      <c r="M90">
        <f t="shared" ref="M90:O90" ca="1" si="102">RANK(I90,I4:I187,0)</f>
        <v>38</v>
      </c>
      <c r="N90">
        <f t="shared" ca="1" si="102"/>
        <v>4</v>
      </c>
      <c r="O90">
        <f t="shared" ca="1" si="102"/>
        <v>36</v>
      </c>
      <c r="P90">
        <f ca="1">COUNTIF($L$4:L90,L90)-1</f>
        <v>86</v>
      </c>
      <c r="Q90">
        <f ca="1">COUNTIF($M$4:M90,M90)-1</f>
        <v>70</v>
      </c>
      <c r="R90">
        <f ca="1">COUNTIF($N$4:N90,N90)-1</f>
        <v>85</v>
      </c>
      <c r="S90">
        <f ca="1">COUNTIF($O$4:O90,O90)-1</f>
        <v>65</v>
      </c>
    </row>
    <row r="91" spans="1:19" x14ac:dyDescent="0.25">
      <c r="A91">
        <f t="shared" ca="1" si="77"/>
        <v>88</v>
      </c>
      <c r="B91">
        <f t="shared" ca="1" si="78"/>
        <v>5</v>
      </c>
      <c r="C91">
        <f t="shared" ca="1" si="79"/>
        <v>2</v>
      </c>
      <c r="D91">
        <f t="shared" ca="1" si="80"/>
        <v>102</v>
      </c>
      <c r="E91">
        <f>Plantillas!H47</f>
        <v>19</v>
      </c>
      <c r="F91" t="str">
        <f>Plantillas!I47</f>
        <v>Andrés Scotti</v>
      </c>
      <c r="G91" t="str">
        <f>Plantillas!J47</f>
        <v>DF</v>
      </c>
      <c r="H91">
        <f ca="1">SUMIF(Fichas!$F:$F,Conf_Fichas!$F91,INDIRECT(H2))+SUMIF(Fichas!$P:$P,Conf_Fichas!$F91,INDIRECT(Conf_Fichas!H3))</f>
        <v>0</v>
      </c>
      <c r="I91">
        <f ca="1">SUMIF(Fichas!$F:$F,Conf_Fichas!$F91,INDIRECT(I2))+SUMIF(Fichas!$P:$P,Conf_Fichas!$F91,INDIRECT(Conf_Fichas!I3))</f>
        <v>2</v>
      </c>
      <c r="J91">
        <f ca="1">SUMIF(Fichas!$F:$F,Conf_Fichas!$F91,INDIRECT(J2))+SUMIF(Fichas!$P:$P,Conf_Fichas!$F91,INDIRECT(Conf_Fichas!J3))</f>
        <v>1</v>
      </c>
      <c r="K91">
        <f ca="1">SUMIF(Fichas!$F:$F,Conf_Fichas!$F91,INDIRECT(K2))+SUMIF(Fichas!$P:$P,Conf_Fichas!$F91,INDIRECT(Conf_Fichas!K3))</f>
        <v>0</v>
      </c>
      <c r="L91">
        <f ca="1">RANK(H91,H4:H187,0)</f>
        <v>1</v>
      </c>
      <c r="M91">
        <f t="shared" ref="M91:O91" ca="1" si="103">RANK(I91,I4:I187,0)</f>
        <v>1</v>
      </c>
      <c r="N91">
        <f t="shared" ca="1" si="103"/>
        <v>1</v>
      </c>
      <c r="O91">
        <f t="shared" ca="1" si="103"/>
        <v>36</v>
      </c>
      <c r="P91">
        <f ca="1">COUNTIF($L$4:L91,L91)-1</f>
        <v>87</v>
      </c>
      <c r="Q91">
        <f ca="1">COUNTIF($M$4:M91,M91)-1</f>
        <v>4</v>
      </c>
      <c r="R91">
        <f ca="1">COUNTIF($N$4:N91,N91)-1</f>
        <v>1</v>
      </c>
      <c r="S91">
        <f ca="1">COUNTIF($O$4:O91,O91)-1</f>
        <v>66</v>
      </c>
    </row>
    <row r="92" spans="1:19" x14ac:dyDescent="0.25">
      <c r="A92">
        <f t="shared" ca="1" si="77"/>
        <v>89</v>
      </c>
      <c r="B92">
        <f t="shared" ca="1" si="78"/>
        <v>21</v>
      </c>
      <c r="C92">
        <f t="shared" ca="1" si="79"/>
        <v>90</v>
      </c>
      <c r="D92">
        <f t="shared" ca="1" si="80"/>
        <v>103</v>
      </c>
      <c r="E92">
        <f>Plantillas!H48</f>
        <v>20</v>
      </c>
      <c r="F92" t="str">
        <f>Plantillas!I48</f>
        <v>Álvaro González</v>
      </c>
      <c r="G92" t="str">
        <f>Plantillas!J48</f>
        <v>MC</v>
      </c>
      <c r="H92">
        <f ca="1">SUMIF(Fichas!$F:$F,Conf_Fichas!$F92,INDIRECT(H2))+SUMIF(Fichas!$P:$P,Conf_Fichas!$F92,INDIRECT(Conf_Fichas!H3))</f>
        <v>0</v>
      </c>
      <c r="I92">
        <f ca="1">SUMIF(Fichas!$F:$F,Conf_Fichas!$F92,INDIRECT(I2))+SUMIF(Fichas!$P:$P,Conf_Fichas!$F92,INDIRECT(Conf_Fichas!I3))</f>
        <v>1</v>
      </c>
      <c r="J92">
        <f ca="1">SUMIF(Fichas!$F:$F,Conf_Fichas!$F92,INDIRECT(J2))+SUMIF(Fichas!$P:$P,Conf_Fichas!$F92,INDIRECT(Conf_Fichas!J3))</f>
        <v>0</v>
      </c>
      <c r="K92">
        <f ca="1">SUMIF(Fichas!$F:$F,Conf_Fichas!$F92,INDIRECT(K2))+SUMIF(Fichas!$P:$P,Conf_Fichas!$F92,INDIRECT(Conf_Fichas!K3))</f>
        <v>0</v>
      </c>
      <c r="L92">
        <f ca="1">RANK(H92,H4:H187,0)</f>
        <v>1</v>
      </c>
      <c r="M92">
        <f t="shared" ref="M92:O92" ca="1" si="104">RANK(I92,I4:I187,0)</f>
        <v>9</v>
      </c>
      <c r="N92">
        <f t="shared" ca="1" si="104"/>
        <v>4</v>
      </c>
      <c r="O92">
        <f t="shared" ca="1" si="104"/>
        <v>36</v>
      </c>
      <c r="P92">
        <f ca="1">COUNTIF($L$4:L92,L92)-1</f>
        <v>88</v>
      </c>
      <c r="Q92">
        <f ca="1">COUNTIF($M$4:M92,M92)-1</f>
        <v>12</v>
      </c>
      <c r="R92">
        <f ca="1">COUNTIF($N$4:N92,N92)-1</f>
        <v>86</v>
      </c>
      <c r="S92">
        <f ca="1">COUNTIF($O$4:O92,O92)-1</f>
        <v>67</v>
      </c>
    </row>
    <row r="93" spans="1:19" x14ac:dyDescent="0.25">
      <c r="A93">
        <f t="shared" ca="1" si="77"/>
        <v>90</v>
      </c>
      <c r="B93">
        <f t="shared" ca="1" si="78"/>
        <v>6</v>
      </c>
      <c r="C93">
        <f t="shared" ca="1" si="79"/>
        <v>91</v>
      </c>
      <c r="D93">
        <f t="shared" ca="1" si="80"/>
        <v>7</v>
      </c>
      <c r="E93">
        <f>Plantillas!H49</f>
        <v>21</v>
      </c>
      <c r="F93" t="str">
        <f>Plantillas!I49</f>
        <v>Edinson Cavani</v>
      </c>
      <c r="G93" t="str">
        <f>Plantillas!J49</f>
        <v>DT</v>
      </c>
      <c r="H93">
        <f ca="1">SUMIF(Fichas!$F:$F,Conf_Fichas!$F93,INDIRECT(H2))+SUMIF(Fichas!$P:$P,Conf_Fichas!$F93,INDIRECT(Conf_Fichas!H3))</f>
        <v>0</v>
      </c>
      <c r="I93">
        <f ca="1">SUMIF(Fichas!$F:$F,Conf_Fichas!$F93,INDIRECT(I2))+SUMIF(Fichas!$P:$P,Conf_Fichas!$F93,INDIRECT(Conf_Fichas!I3))</f>
        <v>2</v>
      </c>
      <c r="J93">
        <f ca="1">SUMIF(Fichas!$F:$F,Conf_Fichas!$F93,INDIRECT(J2))+SUMIF(Fichas!$P:$P,Conf_Fichas!$F93,INDIRECT(Conf_Fichas!J3))</f>
        <v>0</v>
      </c>
      <c r="K93">
        <f ca="1">SUMIF(Fichas!$F:$F,Conf_Fichas!$F93,INDIRECT(K2))+SUMIF(Fichas!$P:$P,Conf_Fichas!$F93,INDIRECT(Conf_Fichas!K3))</f>
        <v>3</v>
      </c>
      <c r="L93">
        <f ca="1">RANK(H93,H4:H187,0)</f>
        <v>1</v>
      </c>
      <c r="M93">
        <f t="shared" ref="M93:O93" ca="1" si="105">RANK(I93,I4:I187,0)</f>
        <v>1</v>
      </c>
      <c r="N93">
        <f t="shared" ca="1" si="105"/>
        <v>4</v>
      </c>
      <c r="O93">
        <f t="shared" ca="1" si="105"/>
        <v>5</v>
      </c>
      <c r="P93">
        <f ca="1">COUNTIF($L$4:L93,L93)-1</f>
        <v>89</v>
      </c>
      <c r="Q93">
        <f ca="1">COUNTIF($M$4:M93,M93)-1</f>
        <v>5</v>
      </c>
      <c r="R93">
        <f ca="1">COUNTIF($N$4:N93,N93)-1</f>
        <v>87</v>
      </c>
      <c r="S93">
        <f ca="1">COUNTIF($O$4:O93,O93)-1</f>
        <v>2</v>
      </c>
    </row>
    <row r="94" spans="1:19" x14ac:dyDescent="0.25">
      <c r="A94">
        <f t="shared" ca="1" si="77"/>
        <v>91</v>
      </c>
      <c r="B94">
        <f t="shared" ca="1" si="78"/>
        <v>109</v>
      </c>
      <c r="C94">
        <f t="shared" ca="1" si="79"/>
        <v>92</v>
      </c>
      <c r="D94">
        <f t="shared" ca="1" si="80"/>
        <v>104</v>
      </c>
      <c r="E94">
        <f>Plantillas!H50</f>
        <v>22</v>
      </c>
      <c r="F94" t="str">
        <f>Plantillas!I50</f>
        <v>Martín Cáceres</v>
      </c>
      <c r="G94" t="str">
        <f>Plantillas!J50</f>
        <v>DF</v>
      </c>
      <c r="H94">
        <f ca="1">SUMIF(Fichas!$F:$F,Conf_Fichas!$F94,INDIRECT(H2))+SUMIF(Fichas!$P:$P,Conf_Fichas!$F94,INDIRECT(Conf_Fichas!H3))</f>
        <v>0</v>
      </c>
      <c r="I94">
        <f ca="1">SUMIF(Fichas!$F:$F,Conf_Fichas!$F94,INDIRECT(I2))+SUMIF(Fichas!$P:$P,Conf_Fichas!$F94,INDIRECT(Conf_Fichas!I3))</f>
        <v>0</v>
      </c>
      <c r="J94">
        <f ca="1">SUMIF(Fichas!$F:$F,Conf_Fichas!$F94,INDIRECT(J2))+SUMIF(Fichas!$P:$P,Conf_Fichas!$F94,INDIRECT(Conf_Fichas!J3))</f>
        <v>0</v>
      </c>
      <c r="K94">
        <f ca="1">SUMIF(Fichas!$F:$F,Conf_Fichas!$F94,INDIRECT(K2))+SUMIF(Fichas!$P:$P,Conf_Fichas!$F94,INDIRECT(Conf_Fichas!K3))</f>
        <v>0</v>
      </c>
      <c r="L94">
        <f ca="1">RANK(H94,H4:H187,0)</f>
        <v>1</v>
      </c>
      <c r="M94">
        <f t="shared" ref="M94:O94" ca="1" si="106">RANK(I94,I4:I187,0)</f>
        <v>38</v>
      </c>
      <c r="N94">
        <f t="shared" ca="1" si="106"/>
        <v>4</v>
      </c>
      <c r="O94">
        <f t="shared" ca="1" si="106"/>
        <v>36</v>
      </c>
      <c r="P94">
        <f ca="1">COUNTIF($L$4:L94,L94)-1</f>
        <v>90</v>
      </c>
      <c r="Q94">
        <f ca="1">COUNTIF($M$4:M94,M94)-1</f>
        <v>71</v>
      </c>
      <c r="R94">
        <f ca="1">COUNTIF($N$4:N94,N94)-1</f>
        <v>88</v>
      </c>
      <c r="S94">
        <f ca="1">COUNTIF($O$4:O94,O94)-1</f>
        <v>68</v>
      </c>
    </row>
    <row r="95" spans="1:19" x14ac:dyDescent="0.25">
      <c r="A95">
        <f t="shared" ca="1" si="77"/>
        <v>92</v>
      </c>
      <c r="B95">
        <f t="shared" ca="1" si="78"/>
        <v>110</v>
      </c>
      <c r="C95">
        <f t="shared" ca="1" si="79"/>
        <v>93</v>
      </c>
      <c r="D95">
        <f t="shared" ca="1" si="80"/>
        <v>105</v>
      </c>
      <c r="E95">
        <f>Plantillas!H51</f>
        <v>23</v>
      </c>
      <c r="F95" t="str">
        <f>Plantillas!I51</f>
        <v>Martín Silva</v>
      </c>
      <c r="G95" t="str">
        <f>Plantillas!J51</f>
        <v>PT</v>
      </c>
      <c r="H95">
        <f ca="1">SUMIF(Fichas!$F:$F,Conf_Fichas!$F95,INDIRECT(H2))+SUMIF(Fichas!$P:$P,Conf_Fichas!$F95,INDIRECT(Conf_Fichas!H3))</f>
        <v>0</v>
      </c>
      <c r="I95">
        <f ca="1">SUMIF(Fichas!$F:$F,Conf_Fichas!$F95,INDIRECT(I2))+SUMIF(Fichas!$P:$P,Conf_Fichas!$F95,INDIRECT(Conf_Fichas!I3))</f>
        <v>0</v>
      </c>
      <c r="J95">
        <f ca="1">SUMIF(Fichas!$F:$F,Conf_Fichas!$F95,INDIRECT(J2))+SUMIF(Fichas!$P:$P,Conf_Fichas!$F95,INDIRECT(Conf_Fichas!J3))</f>
        <v>0</v>
      </c>
      <c r="K95">
        <f ca="1">SUMIF(Fichas!$F:$F,Conf_Fichas!$F95,INDIRECT(K2))+SUMIF(Fichas!$P:$P,Conf_Fichas!$F95,INDIRECT(Conf_Fichas!K3))</f>
        <v>0</v>
      </c>
      <c r="L95">
        <f ca="1">RANK(H95,H4:H187,0)</f>
        <v>1</v>
      </c>
      <c r="M95">
        <f t="shared" ref="M95:O95" ca="1" si="107">RANK(I95,I4:I187,0)</f>
        <v>38</v>
      </c>
      <c r="N95">
        <f t="shared" ca="1" si="107"/>
        <v>4</v>
      </c>
      <c r="O95">
        <f t="shared" ca="1" si="107"/>
        <v>36</v>
      </c>
      <c r="P95">
        <f ca="1">COUNTIF($L$4:L95,L95)-1</f>
        <v>91</v>
      </c>
      <c r="Q95">
        <f ca="1">COUNTIF($M$4:M95,M95)-1</f>
        <v>72</v>
      </c>
      <c r="R95">
        <f ca="1">COUNTIF($N$4:N95,N95)-1</f>
        <v>89</v>
      </c>
      <c r="S95">
        <f ca="1">COUNTIF($O$4:O95,O95)-1</f>
        <v>69</v>
      </c>
    </row>
    <row r="96" spans="1:19" x14ac:dyDescent="0.25">
      <c r="A96">
        <f t="shared" ca="1" si="77"/>
        <v>93</v>
      </c>
      <c r="B96">
        <f t="shared" ca="1" si="78"/>
        <v>22</v>
      </c>
      <c r="C96">
        <f t="shared" ca="1" si="79"/>
        <v>94</v>
      </c>
      <c r="D96">
        <f t="shared" ca="1" si="80"/>
        <v>106</v>
      </c>
      <c r="E96">
        <f>Plantillas!M3</f>
        <v>1</v>
      </c>
      <c r="F96" t="str">
        <f>Plantillas!N3</f>
        <v>Guillermo Ochoa</v>
      </c>
      <c r="G96" t="str">
        <f>Plantillas!O3</f>
        <v>PT</v>
      </c>
      <c r="H96">
        <f ca="1">SUMIF(Fichas!$F:$F,Conf_Fichas!$F96,INDIRECT(H2))+SUMIF(Fichas!$P:$P,Conf_Fichas!$F96,INDIRECT(Conf_Fichas!H3))</f>
        <v>0</v>
      </c>
      <c r="I96">
        <f ca="1">SUMIF(Fichas!$F:$F,Conf_Fichas!$F96,INDIRECT(I2))+SUMIF(Fichas!$P:$P,Conf_Fichas!$F96,INDIRECT(Conf_Fichas!I3))</f>
        <v>1</v>
      </c>
      <c r="J96">
        <f ca="1">SUMIF(Fichas!$F:$F,Conf_Fichas!$F96,INDIRECT(J2))+SUMIF(Fichas!$P:$P,Conf_Fichas!$F96,INDIRECT(Conf_Fichas!J3))</f>
        <v>0</v>
      </c>
      <c r="K96">
        <f ca="1">SUMIF(Fichas!$F:$F,Conf_Fichas!$F96,INDIRECT(K2))+SUMIF(Fichas!$P:$P,Conf_Fichas!$F96,INDIRECT(Conf_Fichas!K3))</f>
        <v>0</v>
      </c>
      <c r="L96">
        <f ca="1">RANK(H96,H4:H187,0)</f>
        <v>1</v>
      </c>
      <c r="M96">
        <f t="shared" ref="M96:O96" ca="1" si="108">RANK(I96,I4:I187,0)</f>
        <v>9</v>
      </c>
      <c r="N96">
        <f t="shared" ca="1" si="108"/>
        <v>4</v>
      </c>
      <c r="O96">
        <f t="shared" ca="1" si="108"/>
        <v>36</v>
      </c>
      <c r="P96">
        <f ca="1">COUNTIF($L$4:L96,L96)-1</f>
        <v>92</v>
      </c>
      <c r="Q96">
        <f ca="1">COUNTIF($M$4:M96,M96)-1</f>
        <v>13</v>
      </c>
      <c r="R96">
        <f ca="1">COUNTIF($N$4:N96,N96)-1</f>
        <v>90</v>
      </c>
      <c r="S96">
        <f ca="1">COUNTIF($O$4:O96,O96)-1</f>
        <v>70</v>
      </c>
    </row>
    <row r="97" spans="1:19" x14ac:dyDescent="0.25">
      <c r="A97">
        <f t="shared" ca="1" si="77"/>
        <v>94</v>
      </c>
      <c r="B97">
        <f t="shared" ca="1" si="78"/>
        <v>23</v>
      </c>
      <c r="C97">
        <f t="shared" ca="1" si="79"/>
        <v>95</v>
      </c>
      <c r="D97">
        <f t="shared" ca="1" si="80"/>
        <v>107</v>
      </c>
      <c r="E97">
        <f>Plantillas!M4</f>
        <v>2</v>
      </c>
      <c r="F97" t="str">
        <f>Plantillas!N4</f>
        <v>Francisco J. Rodríguez </v>
      </c>
      <c r="G97" t="str">
        <f>Plantillas!O4</f>
        <v>DF</v>
      </c>
      <c r="H97">
        <f ca="1">SUMIF(Fichas!$F:$F,Conf_Fichas!$F97,INDIRECT(H2))+SUMIF(Fichas!$P:$P,Conf_Fichas!$F97,INDIRECT(Conf_Fichas!H3))</f>
        <v>0</v>
      </c>
      <c r="I97">
        <f ca="1">SUMIF(Fichas!$F:$F,Conf_Fichas!$F97,INDIRECT(I2))+SUMIF(Fichas!$P:$P,Conf_Fichas!$F97,INDIRECT(Conf_Fichas!I3))</f>
        <v>1</v>
      </c>
      <c r="J97">
        <f ca="1">SUMIF(Fichas!$F:$F,Conf_Fichas!$F97,INDIRECT(J2))+SUMIF(Fichas!$P:$P,Conf_Fichas!$F97,INDIRECT(Conf_Fichas!J3))</f>
        <v>0</v>
      </c>
      <c r="K97">
        <f ca="1">SUMIF(Fichas!$F:$F,Conf_Fichas!$F97,INDIRECT(K2))+SUMIF(Fichas!$P:$P,Conf_Fichas!$F97,INDIRECT(Conf_Fichas!K3))</f>
        <v>0</v>
      </c>
      <c r="L97">
        <f ca="1">RANK(H97,H4:H187,0)</f>
        <v>1</v>
      </c>
      <c r="M97">
        <f t="shared" ref="M97:O97" ca="1" si="109">RANK(I97,I4:I187,0)</f>
        <v>9</v>
      </c>
      <c r="N97">
        <f t="shared" ca="1" si="109"/>
        <v>4</v>
      </c>
      <c r="O97">
        <f t="shared" ca="1" si="109"/>
        <v>36</v>
      </c>
      <c r="P97">
        <f ca="1">COUNTIF($L$4:L97,L97)-1</f>
        <v>93</v>
      </c>
      <c r="Q97">
        <f ca="1">COUNTIF($M$4:M97,M97)-1</f>
        <v>14</v>
      </c>
      <c r="R97">
        <f ca="1">COUNTIF($N$4:N97,N97)-1</f>
        <v>91</v>
      </c>
      <c r="S97">
        <f ca="1">COUNTIF($O$4:O97,O97)-1</f>
        <v>71</v>
      </c>
    </row>
    <row r="98" spans="1:19" x14ac:dyDescent="0.25">
      <c r="A98">
        <f t="shared" ca="1" si="77"/>
        <v>95</v>
      </c>
      <c r="B98">
        <f t="shared" ca="1" si="78"/>
        <v>111</v>
      </c>
      <c r="C98">
        <f t="shared" ca="1" si="79"/>
        <v>96</v>
      </c>
      <c r="D98">
        <f t="shared" ca="1" si="80"/>
        <v>108</v>
      </c>
      <c r="E98">
        <f>Plantillas!M5</f>
        <v>3</v>
      </c>
      <c r="F98" t="str">
        <f>Plantillas!N5</f>
        <v>Carlos Salcido</v>
      </c>
      <c r="G98" t="str">
        <f>Plantillas!O5</f>
        <v>DF</v>
      </c>
      <c r="H98">
        <f ca="1">SUMIF(Fichas!$F:$F,Conf_Fichas!$F98,INDIRECT(H2))+SUMIF(Fichas!$P:$P,Conf_Fichas!$F98,INDIRECT(Conf_Fichas!H3))</f>
        <v>0</v>
      </c>
      <c r="I98">
        <f ca="1">SUMIF(Fichas!$F:$F,Conf_Fichas!$F98,INDIRECT(I2))+SUMIF(Fichas!$P:$P,Conf_Fichas!$F98,INDIRECT(Conf_Fichas!I3))</f>
        <v>0</v>
      </c>
      <c r="J98">
        <f ca="1">SUMIF(Fichas!$F:$F,Conf_Fichas!$F98,INDIRECT(J2))+SUMIF(Fichas!$P:$P,Conf_Fichas!$F98,INDIRECT(Conf_Fichas!J3))</f>
        <v>0</v>
      </c>
      <c r="K98">
        <f ca="1">SUMIF(Fichas!$F:$F,Conf_Fichas!$F98,INDIRECT(K2))+SUMIF(Fichas!$P:$P,Conf_Fichas!$F98,INDIRECT(Conf_Fichas!K3))</f>
        <v>0</v>
      </c>
      <c r="L98">
        <f ca="1">RANK(H98,H4:H187,0)</f>
        <v>1</v>
      </c>
      <c r="M98">
        <f t="shared" ref="M98:O98" ca="1" si="110">RANK(I98,I4:I187,0)</f>
        <v>38</v>
      </c>
      <c r="N98">
        <f t="shared" ca="1" si="110"/>
        <v>4</v>
      </c>
      <c r="O98">
        <f t="shared" ca="1" si="110"/>
        <v>36</v>
      </c>
      <c r="P98">
        <f ca="1">COUNTIF($L$4:L98,L98)-1</f>
        <v>94</v>
      </c>
      <c r="Q98">
        <f ca="1">COUNTIF($M$4:M98,M98)-1</f>
        <v>73</v>
      </c>
      <c r="R98">
        <f ca="1">COUNTIF($N$4:N98,N98)-1</f>
        <v>92</v>
      </c>
      <c r="S98">
        <f ca="1">COUNTIF($O$4:O98,O98)-1</f>
        <v>72</v>
      </c>
    </row>
    <row r="99" spans="1:19" x14ac:dyDescent="0.25">
      <c r="A99">
        <f t="shared" ca="1" si="77"/>
        <v>96</v>
      </c>
      <c r="B99">
        <f t="shared" ca="1" si="78"/>
        <v>112</v>
      </c>
      <c r="C99">
        <f t="shared" ca="1" si="79"/>
        <v>97</v>
      </c>
      <c r="D99">
        <f t="shared" ca="1" si="80"/>
        <v>109</v>
      </c>
      <c r="E99">
        <f>Plantillas!M6</f>
        <v>4</v>
      </c>
      <c r="F99" t="str">
        <f>Plantillas!N6</f>
        <v>Diego Reyes</v>
      </c>
      <c r="G99" t="str">
        <f>Plantillas!O6</f>
        <v>DF</v>
      </c>
      <c r="H99">
        <f ca="1">SUMIF(Fichas!$F:$F,Conf_Fichas!$F99,INDIRECT(H2))+SUMIF(Fichas!$P:$P,Conf_Fichas!$F99,INDIRECT(Conf_Fichas!H3))</f>
        <v>0</v>
      </c>
      <c r="I99">
        <f ca="1">SUMIF(Fichas!$F:$F,Conf_Fichas!$F99,INDIRECT(I2))+SUMIF(Fichas!$P:$P,Conf_Fichas!$F99,INDIRECT(Conf_Fichas!I3))</f>
        <v>0</v>
      </c>
      <c r="J99">
        <f ca="1">SUMIF(Fichas!$F:$F,Conf_Fichas!$F99,INDIRECT(J2))+SUMIF(Fichas!$P:$P,Conf_Fichas!$F99,INDIRECT(Conf_Fichas!J3))</f>
        <v>0</v>
      </c>
      <c r="K99">
        <f ca="1">SUMIF(Fichas!$F:$F,Conf_Fichas!$F99,INDIRECT(K2))+SUMIF(Fichas!$P:$P,Conf_Fichas!$F99,INDIRECT(Conf_Fichas!K3))</f>
        <v>0</v>
      </c>
      <c r="L99">
        <f ca="1">RANK(H99,H4:H187,0)</f>
        <v>1</v>
      </c>
      <c r="M99">
        <f t="shared" ref="M99:O99" ca="1" si="111">RANK(I99,I4:I187,0)</f>
        <v>38</v>
      </c>
      <c r="N99">
        <f t="shared" ca="1" si="111"/>
        <v>4</v>
      </c>
      <c r="O99">
        <f t="shared" ca="1" si="111"/>
        <v>36</v>
      </c>
      <c r="P99">
        <f ca="1">COUNTIF($L$4:L99,L99)-1</f>
        <v>95</v>
      </c>
      <c r="Q99">
        <f ca="1">COUNTIF($M$4:M99,M99)-1</f>
        <v>74</v>
      </c>
      <c r="R99">
        <f ca="1">COUNTIF($N$4:N99,N99)-1</f>
        <v>93</v>
      </c>
      <c r="S99">
        <f ca="1">COUNTIF($O$4:O99,O99)-1</f>
        <v>73</v>
      </c>
    </row>
    <row r="100" spans="1:19" x14ac:dyDescent="0.25">
      <c r="A100">
        <f t="shared" ca="1" si="77"/>
        <v>97</v>
      </c>
      <c r="B100">
        <f t="shared" ca="1" si="78"/>
        <v>113</v>
      </c>
      <c r="C100">
        <f t="shared" ca="1" si="79"/>
        <v>98</v>
      </c>
      <c r="D100">
        <f t="shared" ca="1" si="80"/>
        <v>110</v>
      </c>
      <c r="E100">
        <f>Plantillas!M7</f>
        <v>5</v>
      </c>
      <c r="F100" t="str">
        <f>Plantillas!N7</f>
        <v>Jesús Molina</v>
      </c>
      <c r="G100" t="str">
        <f>Plantillas!O7</f>
        <v>MC</v>
      </c>
      <c r="H100">
        <f ca="1">SUMIF(Fichas!$F:$F,Conf_Fichas!$F100,INDIRECT(H2))+SUMIF(Fichas!$P:$P,Conf_Fichas!$F100,INDIRECT(Conf_Fichas!H3))</f>
        <v>0</v>
      </c>
      <c r="I100">
        <f ca="1">SUMIF(Fichas!$F:$F,Conf_Fichas!$F100,INDIRECT(I2))+SUMIF(Fichas!$P:$P,Conf_Fichas!$F100,INDIRECT(Conf_Fichas!I3))</f>
        <v>0</v>
      </c>
      <c r="J100">
        <f ca="1">SUMIF(Fichas!$F:$F,Conf_Fichas!$F100,INDIRECT(J2))+SUMIF(Fichas!$P:$P,Conf_Fichas!$F100,INDIRECT(Conf_Fichas!J3))</f>
        <v>0</v>
      </c>
      <c r="K100">
        <f ca="1">SUMIF(Fichas!$F:$F,Conf_Fichas!$F100,INDIRECT(K2))+SUMIF(Fichas!$P:$P,Conf_Fichas!$F100,INDIRECT(Conf_Fichas!K3))</f>
        <v>0</v>
      </c>
      <c r="L100">
        <f ca="1">RANK(H100,H4:H187,0)</f>
        <v>1</v>
      </c>
      <c r="M100">
        <f t="shared" ref="M100:O100" ca="1" si="112">RANK(I100,I4:I187,0)</f>
        <v>38</v>
      </c>
      <c r="N100">
        <f t="shared" ca="1" si="112"/>
        <v>4</v>
      </c>
      <c r="O100">
        <f t="shared" ca="1" si="112"/>
        <v>36</v>
      </c>
      <c r="P100">
        <f ca="1">COUNTIF($L$4:L100,L100)-1</f>
        <v>96</v>
      </c>
      <c r="Q100">
        <f ca="1">COUNTIF($M$4:M100,M100)-1</f>
        <v>75</v>
      </c>
      <c r="R100">
        <f ca="1">COUNTIF($N$4:N100,N100)-1</f>
        <v>94</v>
      </c>
      <c r="S100">
        <f ca="1">COUNTIF($O$4:O100,O100)-1</f>
        <v>74</v>
      </c>
    </row>
    <row r="101" spans="1:19" x14ac:dyDescent="0.25">
      <c r="A101">
        <f t="shared" ca="1" si="77"/>
        <v>98</v>
      </c>
      <c r="B101">
        <f t="shared" ca="1" si="78"/>
        <v>114</v>
      </c>
      <c r="C101">
        <f t="shared" ca="1" si="79"/>
        <v>99</v>
      </c>
      <c r="D101">
        <f t="shared" ca="1" si="80"/>
        <v>111</v>
      </c>
      <c r="E101">
        <f>Plantillas!M8</f>
        <v>6</v>
      </c>
      <c r="F101" t="str">
        <f>Plantillas!N8</f>
        <v>Gerardo Torrado</v>
      </c>
      <c r="G101" t="str">
        <f>Plantillas!O8</f>
        <v>MC</v>
      </c>
      <c r="H101">
        <f ca="1">SUMIF(Fichas!$F:$F,Conf_Fichas!$F101,INDIRECT(H2))+SUMIF(Fichas!$P:$P,Conf_Fichas!$F101,INDIRECT(Conf_Fichas!H3))</f>
        <v>0</v>
      </c>
      <c r="I101">
        <f ca="1">SUMIF(Fichas!$F:$F,Conf_Fichas!$F101,INDIRECT(I2))+SUMIF(Fichas!$P:$P,Conf_Fichas!$F101,INDIRECT(Conf_Fichas!I3))</f>
        <v>0</v>
      </c>
      <c r="J101">
        <f ca="1">SUMIF(Fichas!$F:$F,Conf_Fichas!$F101,INDIRECT(J2))+SUMIF(Fichas!$P:$P,Conf_Fichas!$F101,INDIRECT(Conf_Fichas!J3))</f>
        <v>0</v>
      </c>
      <c r="K101">
        <f ca="1">SUMIF(Fichas!$F:$F,Conf_Fichas!$F101,INDIRECT(K2))+SUMIF(Fichas!$P:$P,Conf_Fichas!$F101,INDIRECT(Conf_Fichas!K3))</f>
        <v>0</v>
      </c>
      <c r="L101">
        <f ca="1">RANK(H101,H4:H187,0)</f>
        <v>1</v>
      </c>
      <c r="M101">
        <f t="shared" ref="M101:O101" ca="1" si="113">RANK(I101,I4:I187,0)</f>
        <v>38</v>
      </c>
      <c r="N101">
        <f t="shared" ca="1" si="113"/>
        <v>4</v>
      </c>
      <c r="O101">
        <f t="shared" ca="1" si="113"/>
        <v>36</v>
      </c>
      <c r="P101">
        <f ca="1">COUNTIF($L$4:L101,L101)-1</f>
        <v>97</v>
      </c>
      <c r="Q101">
        <f ca="1">COUNTIF($M$4:M101,M101)-1</f>
        <v>76</v>
      </c>
      <c r="R101">
        <f ca="1">COUNTIF($N$4:N101,N101)-1</f>
        <v>95</v>
      </c>
      <c r="S101">
        <f ca="1">COUNTIF($O$4:O101,O101)-1</f>
        <v>75</v>
      </c>
    </row>
    <row r="102" spans="1:19" x14ac:dyDescent="0.25">
      <c r="A102">
        <f t="shared" ca="1" si="77"/>
        <v>99</v>
      </c>
      <c r="B102">
        <f t="shared" ca="1" si="78"/>
        <v>115</v>
      </c>
      <c r="C102">
        <f t="shared" ca="1" si="79"/>
        <v>100</v>
      </c>
      <c r="D102">
        <f t="shared" ca="1" si="80"/>
        <v>112</v>
      </c>
      <c r="E102">
        <f>Plantillas!M9</f>
        <v>7</v>
      </c>
      <c r="F102" t="str">
        <f>Plantillas!N9</f>
        <v>Pablo Barrera</v>
      </c>
      <c r="G102" t="str">
        <f>Plantillas!O9</f>
        <v>MC</v>
      </c>
      <c r="H102">
        <f ca="1">SUMIF(Fichas!$F:$F,Conf_Fichas!$F102,INDIRECT(H2))+SUMIF(Fichas!$P:$P,Conf_Fichas!$F102,INDIRECT(Conf_Fichas!H3))</f>
        <v>0</v>
      </c>
      <c r="I102">
        <f ca="1">SUMIF(Fichas!$F:$F,Conf_Fichas!$F102,INDIRECT(I2))+SUMIF(Fichas!$P:$P,Conf_Fichas!$F102,INDIRECT(Conf_Fichas!I3))</f>
        <v>0</v>
      </c>
      <c r="J102">
        <f ca="1">SUMIF(Fichas!$F:$F,Conf_Fichas!$F102,INDIRECT(J2))+SUMIF(Fichas!$P:$P,Conf_Fichas!$F102,INDIRECT(Conf_Fichas!J3))</f>
        <v>0</v>
      </c>
      <c r="K102">
        <f ca="1">SUMIF(Fichas!$F:$F,Conf_Fichas!$F102,INDIRECT(K2))+SUMIF(Fichas!$P:$P,Conf_Fichas!$F102,INDIRECT(Conf_Fichas!K3))</f>
        <v>0</v>
      </c>
      <c r="L102">
        <f ca="1">RANK(H102,H4:H187,0)</f>
        <v>1</v>
      </c>
      <c r="M102">
        <f t="shared" ref="M102:O102" ca="1" si="114">RANK(I102,I4:I187,0)</f>
        <v>38</v>
      </c>
      <c r="N102">
        <f t="shared" ca="1" si="114"/>
        <v>4</v>
      </c>
      <c r="O102">
        <f t="shared" ca="1" si="114"/>
        <v>36</v>
      </c>
      <c r="P102">
        <f ca="1">COUNTIF($L$4:L102,L102)-1</f>
        <v>98</v>
      </c>
      <c r="Q102">
        <f ca="1">COUNTIF($M$4:M102,M102)-1</f>
        <v>77</v>
      </c>
      <c r="R102">
        <f ca="1">COUNTIF($N$4:N102,N102)-1</f>
        <v>96</v>
      </c>
      <c r="S102">
        <f ca="1">COUNTIF($O$4:O102,O102)-1</f>
        <v>76</v>
      </c>
    </row>
    <row r="103" spans="1:19" x14ac:dyDescent="0.25">
      <c r="A103">
        <f t="shared" ca="1" si="77"/>
        <v>100</v>
      </c>
      <c r="B103">
        <f t="shared" ca="1" si="78"/>
        <v>116</v>
      </c>
      <c r="C103">
        <f t="shared" ca="1" si="79"/>
        <v>101</v>
      </c>
      <c r="D103">
        <f t="shared" ca="1" si="80"/>
        <v>113</v>
      </c>
      <c r="E103">
        <f>Plantillas!M10</f>
        <v>8</v>
      </c>
      <c r="F103" t="str">
        <f>Plantillas!N10</f>
        <v>Ángel Reyna</v>
      </c>
      <c r="G103" t="str">
        <f>Plantillas!O10</f>
        <v>MC</v>
      </c>
      <c r="H103">
        <f ca="1">SUMIF(Fichas!$F:$F,Conf_Fichas!$F103,INDIRECT(H2))+SUMIF(Fichas!$P:$P,Conf_Fichas!$F103,INDIRECT(Conf_Fichas!H3))</f>
        <v>0</v>
      </c>
      <c r="I103">
        <f ca="1">SUMIF(Fichas!$F:$F,Conf_Fichas!$F103,INDIRECT(I2))+SUMIF(Fichas!$P:$P,Conf_Fichas!$F103,INDIRECT(Conf_Fichas!I3))</f>
        <v>0</v>
      </c>
      <c r="J103">
        <f ca="1">SUMIF(Fichas!$F:$F,Conf_Fichas!$F103,INDIRECT(J2))+SUMIF(Fichas!$P:$P,Conf_Fichas!$F103,INDIRECT(Conf_Fichas!J3))</f>
        <v>0</v>
      </c>
      <c r="K103">
        <f ca="1">SUMIF(Fichas!$F:$F,Conf_Fichas!$F103,INDIRECT(K2))+SUMIF(Fichas!$P:$P,Conf_Fichas!$F103,INDIRECT(Conf_Fichas!K3))</f>
        <v>0</v>
      </c>
      <c r="L103">
        <f ca="1">RANK(H103,H4:H187,0)</f>
        <v>1</v>
      </c>
      <c r="M103">
        <f t="shared" ref="M103:O103" ca="1" si="115">RANK(I103,I4:I187,0)</f>
        <v>38</v>
      </c>
      <c r="N103">
        <f t="shared" ca="1" si="115"/>
        <v>4</v>
      </c>
      <c r="O103">
        <f t="shared" ca="1" si="115"/>
        <v>36</v>
      </c>
      <c r="P103">
        <f ca="1">COUNTIF($L$4:L103,L103)-1</f>
        <v>99</v>
      </c>
      <c r="Q103">
        <f ca="1">COUNTIF($M$4:M103,M103)-1</f>
        <v>78</v>
      </c>
      <c r="R103">
        <f ca="1">COUNTIF($N$4:N103,N103)-1</f>
        <v>97</v>
      </c>
      <c r="S103">
        <f ca="1">COUNTIF($O$4:O103,O103)-1</f>
        <v>77</v>
      </c>
    </row>
    <row r="104" spans="1:19" x14ac:dyDescent="0.25">
      <c r="A104">
        <f t="shared" ca="1" si="77"/>
        <v>101</v>
      </c>
      <c r="B104">
        <f t="shared" ca="1" si="78"/>
        <v>117</v>
      </c>
      <c r="C104">
        <f t="shared" ca="1" si="79"/>
        <v>102</v>
      </c>
      <c r="D104">
        <f t="shared" ca="1" si="80"/>
        <v>114</v>
      </c>
      <c r="E104">
        <f>Plantillas!M11</f>
        <v>9</v>
      </c>
      <c r="F104" t="str">
        <f>Plantillas!N11</f>
        <v>Aldo de Nigris</v>
      </c>
      <c r="G104" t="str">
        <f>Plantillas!O11</f>
        <v>DT</v>
      </c>
      <c r="H104">
        <f ca="1">SUMIF(Fichas!$F:$F,Conf_Fichas!$F104,INDIRECT(H2))+SUMIF(Fichas!$P:$P,Conf_Fichas!$F104,INDIRECT(Conf_Fichas!H3))</f>
        <v>0</v>
      </c>
      <c r="I104">
        <f ca="1">SUMIF(Fichas!$F:$F,Conf_Fichas!$F104,INDIRECT(I2))+SUMIF(Fichas!$P:$P,Conf_Fichas!$F104,INDIRECT(Conf_Fichas!I3))</f>
        <v>0</v>
      </c>
      <c r="J104">
        <f ca="1">SUMIF(Fichas!$F:$F,Conf_Fichas!$F104,INDIRECT(J2))+SUMIF(Fichas!$P:$P,Conf_Fichas!$F104,INDIRECT(Conf_Fichas!J3))</f>
        <v>0</v>
      </c>
      <c r="K104">
        <f ca="1">SUMIF(Fichas!$F:$F,Conf_Fichas!$F104,INDIRECT(K2))+SUMIF(Fichas!$P:$P,Conf_Fichas!$F104,INDIRECT(Conf_Fichas!K3))</f>
        <v>0</v>
      </c>
      <c r="L104">
        <f ca="1">RANK(H104,H4:H187,0)</f>
        <v>1</v>
      </c>
      <c r="M104">
        <f t="shared" ref="M104:O104" ca="1" si="116">RANK(I104,I4:I187,0)</f>
        <v>38</v>
      </c>
      <c r="N104">
        <f t="shared" ca="1" si="116"/>
        <v>4</v>
      </c>
      <c r="O104">
        <f t="shared" ca="1" si="116"/>
        <v>36</v>
      </c>
      <c r="P104">
        <f ca="1">COUNTIF($L$4:L104,L104)-1</f>
        <v>100</v>
      </c>
      <c r="Q104">
        <f ca="1">COUNTIF($M$4:M104,M104)-1</f>
        <v>79</v>
      </c>
      <c r="R104">
        <f ca="1">COUNTIF($N$4:N104,N104)-1</f>
        <v>98</v>
      </c>
      <c r="S104">
        <f ca="1">COUNTIF($O$4:O104,O104)-1</f>
        <v>78</v>
      </c>
    </row>
    <row r="105" spans="1:19" x14ac:dyDescent="0.25">
      <c r="A105">
        <f t="shared" ca="1" si="77"/>
        <v>102</v>
      </c>
      <c r="B105">
        <f t="shared" ca="1" si="78"/>
        <v>24</v>
      </c>
      <c r="C105">
        <f t="shared" ca="1" si="79"/>
        <v>103</v>
      </c>
      <c r="D105">
        <f t="shared" ca="1" si="80"/>
        <v>115</v>
      </c>
      <c r="E105">
        <f>Plantillas!M12</f>
        <v>10</v>
      </c>
      <c r="F105" t="str">
        <f>Plantillas!N12</f>
        <v>Giovani dos Santos</v>
      </c>
      <c r="G105" t="str">
        <f>Plantillas!O12</f>
        <v>DT</v>
      </c>
      <c r="H105">
        <f ca="1">SUMIF(Fichas!$F:$F,Conf_Fichas!$F105,INDIRECT(H2))+SUMIF(Fichas!$P:$P,Conf_Fichas!$F105,INDIRECT(Conf_Fichas!H3))</f>
        <v>0</v>
      </c>
      <c r="I105">
        <f ca="1">SUMIF(Fichas!$F:$F,Conf_Fichas!$F105,INDIRECT(I2))+SUMIF(Fichas!$P:$P,Conf_Fichas!$F105,INDIRECT(Conf_Fichas!I3))</f>
        <v>1</v>
      </c>
      <c r="J105">
        <f ca="1">SUMIF(Fichas!$F:$F,Conf_Fichas!$F105,INDIRECT(J2))+SUMIF(Fichas!$P:$P,Conf_Fichas!$F105,INDIRECT(Conf_Fichas!J3))</f>
        <v>0</v>
      </c>
      <c r="K105">
        <f ca="1">SUMIF(Fichas!$F:$F,Conf_Fichas!$F105,INDIRECT(K2))+SUMIF(Fichas!$P:$P,Conf_Fichas!$F105,INDIRECT(Conf_Fichas!K3))</f>
        <v>0</v>
      </c>
      <c r="L105">
        <f ca="1">RANK(H105,H4:H187,0)</f>
        <v>1</v>
      </c>
      <c r="M105">
        <f t="shared" ref="M105:O105" ca="1" si="117">RANK(I105,I4:I187,0)</f>
        <v>9</v>
      </c>
      <c r="N105">
        <f t="shared" ca="1" si="117"/>
        <v>4</v>
      </c>
      <c r="O105">
        <f t="shared" ca="1" si="117"/>
        <v>36</v>
      </c>
      <c r="P105">
        <f ca="1">COUNTIF($L$4:L105,L105)-1</f>
        <v>101</v>
      </c>
      <c r="Q105">
        <f ca="1">COUNTIF($M$4:M105,M105)-1</f>
        <v>15</v>
      </c>
      <c r="R105">
        <f ca="1">COUNTIF($N$4:N105,N105)-1</f>
        <v>99</v>
      </c>
      <c r="S105">
        <f ca="1">COUNTIF($O$4:O105,O105)-1</f>
        <v>79</v>
      </c>
    </row>
    <row r="106" spans="1:19" x14ac:dyDescent="0.25">
      <c r="A106">
        <f t="shared" ca="1" si="77"/>
        <v>103</v>
      </c>
      <c r="B106">
        <f t="shared" ca="1" si="78"/>
        <v>118</v>
      </c>
      <c r="C106">
        <f t="shared" ca="1" si="79"/>
        <v>104</v>
      </c>
      <c r="D106">
        <f t="shared" ca="1" si="80"/>
        <v>116</v>
      </c>
      <c r="E106">
        <f>Plantillas!M13</f>
        <v>11</v>
      </c>
      <c r="F106" t="str">
        <f>Plantillas!N13</f>
        <v>Javier Aquino</v>
      </c>
      <c r="G106" t="str">
        <f>Plantillas!O13</f>
        <v>MC</v>
      </c>
      <c r="H106">
        <f ca="1">SUMIF(Fichas!$F:$F,Conf_Fichas!$F106,INDIRECT(H2))+SUMIF(Fichas!$P:$P,Conf_Fichas!$F106,INDIRECT(Conf_Fichas!H3))</f>
        <v>0</v>
      </c>
      <c r="I106">
        <f ca="1">SUMIF(Fichas!$F:$F,Conf_Fichas!$F106,INDIRECT(I2))+SUMIF(Fichas!$P:$P,Conf_Fichas!$F106,INDIRECT(Conf_Fichas!I3))</f>
        <v>0</v>
      </c>
      <c r="J106">
        <f ca="1">SUMIF(Fichas!$F:$F,Conf_Fichas!$F106,INDIRECT(J2))+SUMIF(Fichas!$P:$P,Conf_Fichas!$F106,INDIRECT(Conf_Fichas!J3))</f>
        <v>0</v>
      </c>
      <c r="K106">
        <f ca="1">SUMIF(Fichas!$F:$F,Conf_Fichas!$F106,INDIRECT(K2))+SUMIF(Fichas!$P:$P,Conf_Fichas!$F106,INDIRECT(Conf_Fichas!K3))</f>
        <v>0</v>
      </c>
      <c r="L106">
        <f ca="1">RANK(H106,H4:H187,0)</f>
        <v>1</v>
      </c>
      <c r="M106">
        <f t="shared" ref="M106:O106" ca="1" si="118">RANK(I106,I4:I187,0)</f>
        <v>38</v>
      </c>
      <c r="N106">
        <f t="shared" ca="1" si="118"/>
        <v>4</v>
      </c>
      <c r="O106">
        <f t="shared" ca="1" si="118"/>
        <v>36</v>
      </c>
      <c r="P106">
        <f ca="1">COUNTIF($L$4:L106,L106)-1</f>
        <v>102</v>
      </c>
      <c r="Q106">
        <f ca="1">COUNTIF($M$4:M106,M106)-1</f>
        <v>80</v>
      </c>
      <c r="R106">
        <f ca="1">COUNTIF($N$4:N106,N106)-1</f>
        <v>100</v>
      </c>
      <c r="S106">
        <f ca="1">COUNTIF($O$4:O106,O106)-1</f>
        <v>80</v>
      </c>
    </row>
    <row r="107" spans="1:19" x14ac:dyDescent="0.25">
      <c r="A107">
        <f t="shared" ca="1" si="77"/>
        <v>104</v>
      </c>
      <c r="B107">
        <f t="shared" ca="1" si="78"/>
        <v>119</v>
      </c>
      <c r="C107">
        <f t="shared" ca="1" si="79"/>
        <v>105</v>
      </c>
      <c r="D107">
        <f t="shared" ca="1" si="80"/>
        <v>117</v>
      </c>
      <c r="E107">
        <f>Plantillas!M14</f>
        <v>12</v>
      </c>
      <c r="F107" t="str">
        <f>Plantillas!N14</f>
        <v>José de Jesús Corona</v>
      </c>
      <c r="G107" t="str">
        <f>Plantillas!O14</f>
        <v>PT</v>
      </c>
      <c r="H107">
        <f ca="1">SUMIF(Fichas!$F:$F,Conf_Fichas!$F107,INDIRECT(H2))+SUMIF(Fichas!$P:$P,Conf_Fichas!$F107,INDIRECT(Conf_Fichas!H3))</f>
        <v>0</v>
      </c>
      <c r="I107">
        <f ca="1">SUMIF(Fichas!$F:$F,Conf_Fichas!$F107,INDIRECT(I2))+SUMIF(Fichas!$P:$P,Conf_Fichas!$F107,INDIRECT(Conf_Fichas!I3))</f>
        <v>0</v>
      </c>
      <c r="J107">
        <f ca="1">SUMIF(Fichas!$F:$F,Conf_Fichas!$F107,INDIRECT(J2))+SUMIF(Fichas!$P:$P,Conf_Fichas!$F107,INDIRECT(Conf_Fichas!J3))</f>
        <v>0</v>
      </c>
      <c r="K107">
        <f ca="1">SUMIF(Fichas!$F:$F,Conf_Fichas!$F107,INDIRECT(K2))+SUMIF(Fichas!$P:$P,Conf_Fichas!$F107,INDIRECT(Conf_Fichas!K3))</f>
        <v>0</v>
      </c>
      <c r="L107">
        <f ca="1">RANK(H107,H4:H187,0)</f>
        <v>1</v>
      </c>
      <c r="M107">
        <f t="shared" ref="M107:O107" ca="1" si="119">RANK(I107,I4:I187,0)</f>
        <v>38</v>
      </c>
      <c r="N107">
        <f t="shared" ca="1" si="119"/>
        <v>4</v>
      </c>
      <c r="O107">
        <f t="shared" ca="1" si="119"/>
        <v>36</v>
      </c>
      <c r="P107">
        <f ca="1">COUNTIF($L$4:L107,L107)-1</f>
        <v>103</v>
      </c>
      <c r="Q107">
        <f ca="1">COUNTIF($M$4:M107,M107)-1</f>
        <v>81</v>
      </c>
      <c r="R107">
        <f ca="1">COUNTIF($N$4:N107,N107)-1</f>
        <v>101</v>
      </c>
      <c r="S107">
        <f ca="1">COUNTIF($O$4:O107,O107)-1</f>
        <v>81</v>
      </c>
    </row>
    <row r="108" spans="1:19" x14ac:dyDescent="0.25">
      <c r="A108">
        <f t="shared" ca="1" si="77"/>
        <v>105</v>
      </c>
      <c r="B108">
        <f t="shared" ca="1" si="78"/>
        <v>120</v>
      </c>
      <c r="C108">
        <f t="shared" ca="1" si="79"/>
        <v>106</v>
      </c>
      <c r="D108">
        <f t="shared" ca="1" si="80"/>
        <v>118</v>
      </c>
      <c r="E108">
        <f>Plantillas!M15</f>
        <v>13</v>
      </c>
      <c r="F108" t="str">
        <f>Plantillas!N15</f>
        <v>Severo Meza</v>
      </c>
      <c r="G108" t="str">
        <f>Plantillas!O15</f>
        <v>DF</v>
      </c>
      <c r="H108">
        <f ca="1">SUMIF(Fichas!$F:$F,Conf_Fichas!$F108,INDIRECT(H2))+SUMIF(Fichas!$P:$P,Conf_Fichas!$F108,INDIRECT(Conf_Fichas!H3))</f>
        <v>0</v>
      </c>
      <c r="I108">
        <f ca="1">SUMIF(Fichas!$F:$F,Conf_Fichas!$F108,INDIRECT(I2))+SUMIF(Fichas!$P:$P,Conf_Fichas!$F108,INDIRECT(Conf_Fichas!I3))</f>
        <v>0</v>
      </c>
      <c r="J108">
        <f ca="1">SUMIF(Fichas!$F:$F,Conf_Fichas!$F108,INDIRECT(J2))+SUMIF(Fichas!$P:$P,Conf_Fichas!$F108,INDIRECT(Conf_Fichas!J3))</f>
        <v>0</v>
      </c>
      <c r="K108">
        <f ca="1">SUMIF(Fichas!$F:$F,Conf_Fichas!$F108,INDIRECT(K2))+SUMIF(Fichas!$P:$P,Conf_Fichas!$F108,INDIRECT(Conf_Fichas!K3))</f>
        <v>0</v>
      </c>
      <c r="L108">
        <f ca="1">RANK(H108,H4:H187,0)</f>
        <v>1</v>
      </c>
      <c r="M108">
        <f t="shared" ref="M108:O108" ca="1" si="120">RANK(I108,I4:I187,0)</f>
        <v>38</v>
      </c>
      <c r="N108">
        <f t="shared" ca="1" si="120"/>
        <v>4</v>
      </c>
      <c r="O108">
        <f t="shared" ca="1" si="120"/>
        <v>36</v>
      </c>
      <c r="P108">
        <f ca="1">COUNTIF($L$4:L108,L108)-1</f>
        <v>104</v>
      </c>
      <c r="Q108">
        <f ca="1">COUNTIF($M$4:M108,M108)-1</f>
        <v>82</v>
      </c>
      <c r="R108">
        <f ca="1">COUNTIF($N$4:N108,N108)-1</f>
        <v>102</v>
      </c>
      <c r="S108">
        <f ca="1">COUNTIF($O$4:O108,O108)-1</f>
        <v>82</v>
      </c>
    </row>
    <row r="109" spans="1:19" x14ac:dyDescent="0.25">
      <c r="A109">
        <f t="shared" ca="1" si="77"/>
        <v>106</v>
      </c>
      <c r="B109">
        <f t="shared" ca="1" si="78"/>
        <v>121</v>
      </c>
      <c r="C109">
        <f t="shared" ca="1" si="79"/>
        <v>107</v>
      </c>
      <c r="D109">
        <f t="shared" ca="1" si="80"/>
        <v>8</v>
      </c>
      <c r="E109">
        <f>Plantillas!M16</f>
        <v>14</v>
      </c>
      <c r="F109" t="str">
        <f>Plantillas!N16</f>
        <v>Javier Hernández</v>
      </c>
      <c r="G109" t="str">
        <f>Plantillas!O16</f>
        <v>DT</v>
      </c>
      <c r="H109">
        <f ca="1">SUMIF(Fichas!$F:$F,Conf_Fichas!$F109,INDIRECT(H2))+SUMIF(Fichas!$P:$P,Conf_Fichas!$F109,INDIRECT(Conf_Fichas!H3))</f>
        <v>0</v>
      </c>
      <c r="I109">
        <f ca="1">SUMIF(Fichas!$F:$F,Conf_Fichas!$F109,INDIRECT(I2))+SUMIF(Fichas!$P:$P,Conf_Fichas!$F109,INDIRECT(Conf_Fichas!I3))</f>
        <v>0</v>
      </c>
      <c r="J109">
        <f ca="1">SUMIF(Fichas!$F:$F,Conf_Fichas!$F109,INDIRECT(J2))+SUMIF(Fichas!$P:$P,Conf_Fichas!$F109,INDIRECT(Conf_Fichas!J3))</f>
        <v>0</v>
      </c>
      <c r="K109">
        <f ca="1">SUMIF(Fichas!$F:$F,Conf_Fichas!$F109,INDIRECT(K2))+SUMIF(Fichas!$P:$P,Conf_Fichas!$F109,INDIRECT(Conf_Fichas!K3))</f>
        <v>3</v>
      </c>
      <c r="L109">
        <f ca="1">RANK(H109,H4:H187,0)</f>
        <v>1</v>
      </c>
      <c r="M109">
        <f t="shared" ref="M109:O109" ca="1" si="121">RANK(I109,I4:I187,0)</f>
        <v>38</v>
      </c>
      <c r="N109">
        <f t="shared" ca="1" si="121"/>
        <v>4</v>
      </c>
      <c r="O109">
        <f t="shared" ca="1" si="121"/>
        <v>5</v>
      </c>
      <c r="P109">
        <f ca="1">COUNTIF($L$4:L109,L109)-1</f>
        <v>105</v>
      </c>
      <c r="Q109">
        <f ca="1">COUNTIF($M$4:M109,M109)-1</f>
        <v>83</v>
      </c>
      <c r="R109">
        <f ca="1">COUNTIF($N$4:N109,N109)-1</f>
        <v>103</v>
      </c>
      <c r="S109">
        <f ca="1">COUNTIF($O$4:O109,O109)-1</f>
        <v>3</v>
      </c>
    </row>
    <row r="110" spans="1:19" x14ac:dyDescent="0.25">
      <c r="A110">
        <f t="shared" ca="1" si="77"/>
        <v>107</v>
      </c>
      <c r="B110">
        <f t="shared" ca="1" si="78"/>
        <v>25</v>
      </c>
      <c r="C110">
        <f t="shared" ca="1" si="79"/>
        <v>108</v>
      </c>
      <c r="D110">
        <f t="shared" ca="1" si="80"/>
        <v>119</v>
      </c>
      <c r="E110">
        <f>Plantillas!M17</f>
        <v>15</v>
      </c>
      <c r="F110" t="str">
        <f>Plantillas!N17</f>
        <v>Héctor Moreno</v>
      </c>
      <c r="G110" t="str">
        <f>Plantillas!O17</f>
        <v>DF</v>
      </c>
      <c r="H110">
        <f ca="1">SUMIF(Fichas!$F:$F,Conf_Fichas!$F110,INDIRECT(H2))+SUMIF(Fichas!$P:$P,Conf_Fichas!$F110,INDIRECT(Conf_Fichas!H3))</f>
        <v>0</v>
      </c>
      <c r="I110">
        <f ca="1">SUMIF(Fichas!$F:$F,Conf_Fichas!$F110,INDIRECT(I2))+SUMIF(Fichas!$P:$P,Conf_Fichas!$F110,INDIRECT(Conf_Fichas!I3))</f>
        <v>1</v>
      </c>
      <c r="J110">
        <f ca="1">SUMIF(Fichas!$F:$F,Conf_Fichas!$F110,INDIRECT(J2))+SUMIF(Fichas!$P:$P,Conf_Fichas!$F110,INDIRECT(Conf_Fichas!J3))</f>
        <v>0</v>
      </c>
      <c r="K110">
        <f ca="1">SUMIF(Fichas!$F:$F,Conf_Fichas!$F110,INDIRECT(K2))+SUMIF(Fichas!$P:$P,Conf_Fichas!$F110,INDIRECT(Conf_Fichas!K3))</f>
        <v>0</v>
      </c>
      <c r="L110">
        <f ca="1">RANK(H110,H4:H187,0)</f>
        <v>1</v>
      </c>
      <c r="M110">
        <f t="shared" ref="M110:O110" ca="1" si="122">RANK(I110,I4:I187,0)</f>
        <v>9</v>
      </c>
      <c r="N110">
        <f t="shared" ca="1" si="122"/>
        <v>4</v>
      </c>
      <c r="O110">
        <f t="shared" ca="1" si="122"/>
        <v>36</v>
      </c>
      <c r="P110">
        <f ca="1">COUNTIF($L$4:L110,L110)-1</f>
        <v>106</v>
      </c>
      <c r="Q110">
        <f ca="1">COUNTIF($M$4:M110,M110)-1</f>
        <v>16</v>
      </c>
      <c r="R110">
        <f ca="1">COUNTIF($N$4:N110,N110)-1</f>
        <v>104</v>
      </c>
      <c r="S110">
        <f ca="1">COUNTIF($O$4:O110,O110)-1</f>
        <v>83</v>
      </c>
    </row>
    <row r="111" spans="1:19" x14ac:dyDescent="0.25">
      <c r="A111">
        <f t="shared" ca="1" si="77"/>
        <v>108</v>
      </c>
      <c r="B111">
        <f t="shared" ca="1" si="78"/>
        <v>26</v>
      </c>
      <c r="C111">
        <f t="shared" ca="1" si="79"/>
        <v>109</v>
      </c>
      <c r="D111">
        <f t="shared" ca="1" si="80"/>
        <v>120</v>
      </c>
      <c r="E111">
        <f>Plantillas!M18</f>
        <v>16</v>
      </c>
      <c r="F111" t="str">
        <f>Plantillas!N18</f>
        <v>Héctor Herrera</v>
      </c>
      <c r="G111" t="str">
        <f>Plantillas!O18</f>
        <v>MC</v>
      </c>
      <c r="H111">
        <f ca="1">SUMIF(Fichas!$F:$F,Conf_Fichas!$F111,INDIRECT(H2))+SUMIF(Fichas!$P:$P,Conf_Fichas!$F111,INDIRECT(Conf_Fichas!H3))</f>
        <v>0</v>
      </c>
      <c r="I111">
        <f ca="1">SUMIF(Fichas!$F:$F,Conf_Fichas!$F111,INDIRECT(I2))+SUMIF(Fichas!$P:$P,Conf_Fichas!$F111,INDIRECT(Conf_Fichas!I3))</f>
        <v>1</v>
      </c>
      <c r="J111">
        <f ca="1">SUMIF(Fichas!$F:$F,Conf_Fichas!$F111,INDIRECT(J2))+SUMIF(Fichas!$P:$P,Conf_Fichas!$F111,INDIRECT(Conf_Fichas!J3))</f>
        <v>0</v>
      </c>
      <c r="K111">
        <f ca="1">SUMIF(Fichas!$F:$F,Conf_Fichas!$F111,INDIRECT(K2))+SUMIF(Fichas!$P:$P,Conf_Fichas!$F111,INDIRECT(Conf_Fichas!K3))</f>
        <v>0</v>
      </c>
      <c r="L111">
        <f ca="1">RANK(H111,H4:H187,0)</f>
        <v>1</v>
      </c>
      <c r="M111">
        <f t="shared" ref="M111:O111" ca="1" si="123">RANK(I111,I4:I187,0)</f>
        <v>9</v>
      </c>
      <c r="N111">
        <f t="shared" ca="1" si="123"/>
        <v>4</v>
      </c>
      <c r="O111">
        <f t="shared" ca="1" si="123"/>
        <v>36</v>
      </c>
      <c r="P111">
        <f ca="1">COUNTIF($L$4:L111,L111)-1</f>
        <v>107</v>
      </c>
      <c r="Q111">
        <f ca="1">COUNTIF($M$4:M111,M111)-1</f>
        <v>17</v>
      </c>
      <c r="R111">
        <f ca="1">COUNTIF($N$4:N111,N111)-1</f>
        <v>105</v>
      </c>
      <c r="S111">
        <f ca="1">COUNTIF($O$4:O111,O111)-1</f>
        <v>84</v>
      </c>
    </row>
    <row r="112" spans="1:19" x14ac:dyDescent="0.25">
      <c r="A112">
        <f t="shared" ca="1" si="77"/>
        <v>109</v>
      </c>
      <c r="B112">
        <f t="shared" ca="1" si="78"/>
        <v>122</v>
      </c>
      <c r="C112">
        <f t="shared" ca="1" si="79"/>
        <v>110</v>
      </c>
      <c r="D112">
        <f t="shared" ca="1" si="80"/>
        <v>121</v>
      </c>
      <c r="E112">
        <f>Plantillas!M19</f>
        <v>17</v>
      </c>
      <c r="F112" t="str">
        <f>Plantillas!N19</f>
        <v>Jesús Zavala</v>
      </c>
      <c r="G112" t="str">
        <f>Plantillas!O19</f>
        <v>MC</v>
      </c>
      <c r="H112">
        <f ca="1">SUMIF(Fichas!$F:$F,Conf_Fichas!$F112,INDIRECT(H2))+SUMIF(Fichas!$P:$P,Conf_Fichas!$F112,INDIRECT(Conf_Fichas!H3))</f>
        <v>0</v>
      </c>
      <c r="I112">
        <f ca="1">SUMIF(Fichas!$F:$F,Conf_Fichas!$F112,INDIRECT(I2))+SUMIF(Fichas!$P:$P,Conf_Fichas!$F112,INDIRECT(Conf_Fichas!I3))</f>
        <v>0</v>
      </c>
      <c r="J112">
        <f ca="1">SUMIF(Fichas!$F:$F,Conf_Fichas!$F112,INDIRECT(J2))+SUMIF(Fichas!$P:$P,Conf_Fichas!$F112,INDIRECT(Conf_Fichas!J3))</f>
        <v>0</v>
      </c>
      <c r="K112">
        <f ca="1">SUMIF(Fichas!$F:$F,Conf_Fichas!$F112,INDIRECT(K2))+SUMIF(Fichas!$P:$P,Conf_Fichas!$F112,INDIRECT(Conf_Fichas!K3))</f>
        <v>0</v>
      </c>
      <c r="L112">
        <f ca="1">RANK(H112,H4:H187,0)</f>
        <v>1</v>
      </c>
      <c r="M112">
        <f t="shared" ref="M112:O112" ca="1" si="124">RANK(I112,I4:I187,0)</f>
        <v>38</v>
      </c>
      <c r="N112">
        <f t="shared" ca="1" si="124"/>
        <v>4</v>
      </c>
      <c r="O112">
        <f t="shared" ca="1" si="124"/>
        <v>36</v>
      </c>
      <c r="P112">
        <f ca="1">COUNTIF($L$4:L112,L112)-1</f>
        <v>108</v>
      </c>
      <c r="Q112">
        <f ca="1">COUNTIF($M$4:M112,M112)-1</f>
        <v>84</v>
      </c>
      <c r="R112">
        <f ca="1">COUNTIF($N$4:N112,N112)-1</f>
        <v>106</v>
      </c>
      <c r="S112">
        <f ca="1">COUNTIF($O$4:O112,O112)-1</f>
        <v>85</v>
      </c>
    </row>
    <row r="113" spans="1:19" x14ac:dyDescent="0.25">
      <c r="A113">
        <f t="shared" ca="1" si="77"/>
        <v>110</v>
      </c>
      <c r="B113">
        <f t="shared" ca="1" si="78"/>
        <v>27</v>
      </c>
      <c r="C113">
        <f t="shared" ca="1" si="79"/>
        <v>111</v>
      </c>
      <c r="D113">
        <f t="shared" ca="1" si="80"/>
        <v>122</v>
      </c>
      <c r="E113">
        <f>Plantillas!M20</f>
        <v>18</v>
      </c>
      <c r="F113" t="str">
        <f>Plantillas!N20</f>
        <v>Andrés Guardado</v>
      </c>
      <c r="G113" t="str">
        <f>Plantillas!O20</f>
        <v>MC</v>
      </c>
      <c r="H113">
        <f ca="1">SUMIF(Fichas!$F:$F,Conf_Fichas!$F113,INDIRECT(H2))+SUMIF(Fichas!$P:$P,Conf_Fichas!$F113,INDIRECT(Conf_Fichas!H3))</f>
        <v>0</v>
      </c>
      <c r="I113">
        <f ca="1">SUMIF(Fichas!$F:$F,Conf_Fichas!$F113,INDIRECT(I2))+SUMIF(Fichas!$P:$P,Conf_Fichas!$F113,INDIRECT(Conf_Fichas!I3))</f>
        <v>1</v>
      </c>
      <c r="J113">
        <f ca="1">SUMIF(Fichas!$F:$F,Conf_Fichas!$F113,INDIRECT(J2))+SUMIF(Fichas!$P:$P,Conf_Fichas!$F113,INDIRECT(Conf_Fichas!J3))</f>
        <v>0</v>
      </c>
      <c r="K113">
        <f ca="1">SUMIF(Fichas!$F:$F,Conf_Fichas!$F113,INDIRECT(K2))+SUMIF(Fichas!$P:$P,Conf_Fichas!$F113,INDIRECT(Conf_Fichas!K3))</f>
        <v>0</v>
      </c>
      <c r="L113">
        <f ca="1">RANK(H113,H4:H187,0)</f>
        <v>1</v>
      </c>
      <c r="M113">
        <f t="shared" ref="M113:O113" ca="1" si="125">RANK(I113,I4:I187,0)</f>
        <v>9</v>
      </c>
      <c r="N113">
        <f t="shared" ca="1" si="125"/>
        <v>4</v>
      </c>
      <c r="O113">
        <f t="shared" ca="1" si="125"/>
        <v>36</v>
      </c>
      <c r="P113">
        <f ca="1">COUNTIF($L$4:L113,L113)-1</f>
        <v>109</v>
      </c>
      <c r="Q113">
        <f ca="1">COUNTIF($M$4:M113,M113)-1</f>
        <v>18</v>
      </c>
      <c r="R113">
        <f ca="1">COUNTIF($N$4:N113,N113)-1</f>
        <v>107</v>
      </c>
      <c r="S113">
        <f ca="1">COUNTIF($O$4:O113,O113)-1</f>
        <v>86</v>
      </c>
    </row>
    <row r="114" spans="1:19" x14ac:dyDescent="0.25">
      <c r="A114">
        <f t="shared" ca="1" si="77"/>
        <v>111</v>
      </c>
      <c r="B114">
        <f t="shared" ca="1" si="78"/>
        <v>123</v>
      </c>
      <c r="C114">
        <f t="shared" ca="1" si="79"/>
        <v>112</v>
      </c>
      <c r="D114">
        <f t="shared" ca="1" si="80"/>
        <v>123</v>
      </c>
      <c r="E114">
        <f>Plantillas!M21</f>
        <v>19</v>
      </c>
      <c r="F114" t="str">
        <f>Plantillas!N21</f>
        <v>Raúl Jiménez</v>
      </c>
      <c r="G114" t="str">
        <f>Plantillas!O21</f>
        <v>DT</v>
      </c>
      <c r="H114">
        <f ca="1">SUMIF(Fichas!$F:$F,Conf_Fichas!$F114,INDIRECT(H2))+SUMIF(Fichas!$P:$P,Conf_Fichas!$F114,INDIRECT(Conf_Fichas!H3))</f>
        <v>0</v>
      </c>
      <c r="I114">
        <f ca="1">SUMIF(Fichas!$F:$F,Conf_Fichas!$F114,INDIRECT(I2))+SUMIF(Fichas!$P:$P,Conf_Fichas!$F114,INDIRECT(Conf_Fichas!I3))</f>
        <v>0</v>
      </c>
      <c r="J114">
        <f ca="1">SUMIF(Fichas!$F:$F,Conf_Fichas!$F114,INDIRECT(J2))+SUMIF(Fichas!$P:$P,Conf_Fichas!$F114,INDIRECT(Conf_Fichas!J3))</f>
        <v>0</v>
      </c>
      <c r="K114">
        <f ca="1">SUMIF(Fichas!$F:$F,Conf_Fichas!$F114,INDIRECT(K2))+SUMIF(Fichas!$P:$P,Conf_Fichas!$F114,INDIRECT(Conf_Fichas!K3))</f>
        <v>0</v>
      </c>
      <c r="L114">
        <f ca="1">RANK(H114,H4:H187,0)</f>
        <v>1</v>
      </c>
      <c r="M114">
        <f t="shared" ref="M114:O114" ca="1" si="126">RANK(I114,I4:I187,0)</f>
        <v>38</v>
      </c>
      <c r="N114">
        <f t="shared" ca="1" si="126"/>
        <v>4</v>
      </c>
      <c r="O114">
        <f t="shared" ca="1" si="126"/>
        <v>36</v>
      </c>
      <c r="P114">
        <f ca="1">COUNTIF($L$4:L114,L114)-1</f>
        <v>110</v>
      </c>
      <c r="Q114">
        <f ca="1">COUNTIF($M$4:M114,M114)-1</f>
        <v>85</v>
      </c>
      <c r="R114">
        <f ca="1">COUNTIF($N$4:N114,N114)-1</f>
        <v>108</v>
      </c>
      <c r="S114">
        <f ca="1">COUNTIF($O$4:O114,O114)-1</f>
        <v>87</v>
      </c>
    </row>
    <row r="115" spans="1:19" x14ac:dyDescent="0.25">
      <c r="A115">
        <f t="shared" ca="1" si="77"/>
        <v>112</v>
      </c>
      <c r="B115">
        <f t="shared" ca="1" si="78"/>
        <v>124</v>
      </c>
      <c r="C115">
        <f t="shared" ca="1" si="79"/>
        <v>113</v>
      </c>
      <c r="D115">
        <f t="shared" ca="1" si="80"/>
        <v>124</v>
      </c>
      <c r="E115">
        <f>Plantillas!M22</f>
        <v>20</v>
      </c>
      <c r="F115" t="str">
        <f>Plantillas!N22</f>
        <v>Jorge Torres Nilo</v>
      </c>
      <c r="G115" t="str">
        <f>Plantillas!O22</f>
        <v>DF</v>
      </c>
      <c r="H115">
        <f ca="1">SUMIF(Fichas!$F:$F,Conf_Fichas!$F115,INDIRECT(H2))+SUMIF(Fichas!$P:$P,Conf_Fichas!$F115,INDIRECT(Conf_Fichas!H3))</f>
        <v>0</v>
      </c>
      <c r="I115">
        <f ca="1">SUMIF(Fichas!$F:$F,Conf_Fichas!$F115,INDIRECT(I2))+SUMIF(Fichas!$P:$P,Conf_Fichas!$F115,INDIRECT(Conf_Fichas!I3))</f>
        <v>0</v>
      </c>
      <c r="J115">
        <f ca="1">SUMIF(Fichas!$F:$F,Conf_Fichas!$F115,INDIRECT(J2))+SUMIF(Fichas!$P:$P,Conf_Fichas!$F115,INDIRECT(Conf_Fichas!J3))</f>
        <v>0</v>
      </c>
      <c r="K115">
        <f ca="1">SUMIF(Fichas!$F:$F,Conf_Fichas!$F115,INDIRECT(K2))+SUMIF(Fichas!$P:$P,Conf_Fichas!$F115,INDIRECT(Conf_Fichas!K3))</f>
        <v>0</v>
      </c>
      <c r="L115">
        <f ca="1">RANK(H115,H4:H187,0)</f>
        <v>1</v>
      </c>
      <c r="M115">
        <f t="shared" ref="M115:O115" ca="1" si="127">RANK(I115,I4:I187,0)</f>
        <v>38</v>
      </c>
      <c r="N115">
        <f t="shared" ca="1" si="127"/>
        <v>4</v>
      </c>
      <c r="O115">
        <f t="shared" ca="1" si="127"/>
        <v>36</v>
      </c>
      <c r="P115">
        <f ca="1">COUNTIF($L$4:L115,L115)-1</f>
        <v>111</v>
      </c>
      <c r="Q115">
        <f ca="1">COUNTIF($M$4:M115,M115)-1</f>
        <v>86</v>
      </c>
      <c r="R115">
        <f ca="1">COUNTIF($N$4:N115,N115)-1</f>
        <v>109</v>
      </c>
      <c r="S115">
        <f ca="1">COUNTIF($O$4:O115,O115)-1</f>
        <v>88</v>
      </c>
    </row>
    <row r="116" spans="1:19" x14ac:dyDescent="0.25">
      <c r="A116">
        <f t="shared" ca="1" si="77"/>
        <v>113</v>
      </c>
      <c r="B116">
        <f t="shared" ca="1" si="78"/>
        <v>125</v>
      </c>
      <c r="C116">
        <f t="shared" ca="1" si="79"/>
        <v>114</v>
      </c>
      <c r="D116">
        <f t="shared" ca="1" si="80"/>
        <v>125</v>
      </c>
      <c r="E116">
        <f>Plantillas!M23</f>
        <v>21</v>
      </c>
      <c r="F116" t="str">
        <f>Plantillas!N23</f>
        <v>Hiram Mier</v>
      </c>
      <c r="G116" t="str">
        <f>Plantillas!O23</f>
        <v>DF</v>
      </c>
      <c r="H116">
        <f ca="1">SUMIF(Fichas!$F:$F,Conf_Fichas!$F116,INDIRECT(H2))+SUMIF(Fichas!$P:$P,Conf_Fichas!$F116,INDIRECT(Conf_Fichas!H3))</f>
        <v>0</v>
      </c>
      <c r="I116">
        <f ca="1">SUMIF(Fichas!$F:$F,Conf_Fichas!$F116,INDIRECT(I2))+SUMIF(Fichas!$P:$P,Conf_Fichas!$F116,INDIRECT(Conf_Fichas!I3))</f>
        <v>0</v>
      </c>
      <c r="J116">
        <f ca="1">SUMIF(Fichas!$F:$F,Conf_Fichas!$F116,INDIRECT(J2))+SUMIF(Fichas!$P:$P,Conf_Fichas!$F116,INDIRECT(Conf_Fichas!J3))</f>
        <v>0</v>
      </c>
      <c r="K116">
        <f ca="1">SUMIF(Fichas!$F:$F,Conf_Fichas!$F116,INDIRECT(K2))+SUMIF(Fichas!$P:$P,Conf_Fichas!$F116,INDIRECT(Conf_Fichas!K3))</f>
        <v>0</v>
      </c>
      <c r="L116">
        <f ca="1">RANK(H116,H4:H187,0)</f>
        <v>1</v>
      </c>
      <c r="M116">
        <f t="shared" ref="M116:O116" ca="1" si="128">RANK(I116,I4:I187,0)</f>
        <v>38</v>
      </c>
      <c r="N116">
        <f t="shared" ca="1" si="128"/>
        <v>4</v>
      </c>
      <c r="O116">
        <f t="shared" ca="1" si="128"/>
        <v>36</v>
      </c>
      <c r="P116">
        <f ca="1">COUNTIF($L$4:L116,L116)-1</f>
        <v>112</v>
      </c>
      <c r="Q116">
        <f ca="1">COUNTIF($M$4:M116,M116)-1</f>
        <v>87</v>
      </c>
      <c r="R116">
        <f ca="1">COUNTIF($N$4:N116,N116)-1</f>
        <v>110</v>
      </c>
      <c r="S116">
        <f ca="1">COUNTIF($O$4:O116,O116)-1</f>
        <v>89</v>
      </c>
    </row>
    <row r="117" spans="1:19" x14ac:dyDescent="0.25">
      <c r="A117">
        <f t="shared" ca="1" si="77"/>
        <v>114</v>
      </c>
      <c r="B117">
        <f t="shared" ca="1" si="78"/>
        <v>126</v>
      </c>
      <c r="C117">
        <f t="shared" ca="1" si="79"/>
        <v>115</v>
      </c>
      <c r="D117">
        <f t="shared" ca="1" si="80"/>
        <v>126</v>
      </c>
      <c r="E117">
        <f>Plantillas!M24</f>
        <v>22</v>
      </c>
      <c r="F117" t="str">
        <f>Plantillas!N24</f>
        <v>Gerardo Flores</v>
      </c>
      <c r="G117" t="str">
        <f>Plantillas!O24</f>
        <v>DF</v>
      </c>
      <c r="H117">
        <f ca="1">SUMIF(Fichas!$F:$F,Conf_Fichas!$F117,INDIRECT(H2))+SUMIF(Fichas!$P:$P,Conf_Fichas!$F117,INDIRECT(Conf_Fichas!H3))</f>
        <v>0</v>
      </c>
      <c r="I117">
        <f ca="1">SUMIF(Fichas!$F:$F,Conf_Fichas!$F117,INDIRECT(I2))+SUMIF(Fichas!$P:$P,Conf_Fichas!$F117,INDIRECT(Conf_Fichas!I3))</f>
        <v>0</v>
      </c>
      <c r="J117">
        <f ca="1">SUMIF(Fichas!$F:$F,Conf_Fichas!$F117,INDIRECT(J2))+SUMIF(Fichas!$P:$P,Conf_Fichas!$F117,INDIRECT(Conf_Fichas!J3))</f>
        <v>0</v>
      </c>
      <c r="K117">
        <f ca="1">SUMIF(Fichas!$F:$F,Conf_Fichas!$F117,INDIRECT(K2))+SUMIF(Fichas!$P:$P,Conf_Fichas!$F117,INDIRECT(Conf_Fichas!K3))</f>
        <v>0</v>
      </c>
      <c r="L117">
        <f ca="1">RANK(H117,H4:H187,0)</f>
        <v>1</v>
      </c>
      <c r="M117">
        <f t="shared" ref="M117:O117" ca="1" si="129">RANK(I117,I4:I187,0)</f>
        <v>38</v>
      </c>
      <c r="N117">
        <f t="shared" ca="1" si="129"/>
        <v>4</v>
      </c>
      <c r="O117">
        <f t="shared" ca="1" si="129"/>
        <v>36</v>
      </c>
      <c r="P117">
        <f ca="1">COUNTIF($L$4:L117,L117)-1</f>
        <v>113</v>
      </c>
      <c r="Q117">
        <f ca="1">COUNTIF($M$4:M117,M117)-1</f>
        <v>88</v>
      </c>
      <c r="R117">
        <f ca="1">COUNTIF($N$4:N117,N117)-1</f>
        <v>111</v>
      </c>
      <c r="S117">
        <f ca="1">COUNTIF($O$4:O117,O117)-1</f>
        <v>90</v>
      </c>
    </row>
    <row r="118" spans="1:19" x14ac:dyDescent="0.25">
      <c r="A118">
        <f t="shared" ca="1" si="77"/>
        <v>115</v>
      </c>
      <c r="B118">
        <f t="shared" ca="1" si="78"/>
        <v>127</v>
      </c>
      <c r="C118">
        <f t="shared" ca="1" si="79"/>
        <v>116</v>
      </c>
      <c r="D118">
        <f t="shared" ca="1" si="80"/>
        <v>127</v>
      </c>
      <c r="E118">
        <f>Plantillas!M25</f>
        <v>23</v>
      </c>
      <c r="F118" t="str">
        <f>Plantillas!N25</f>
        <v>Alfredo Talavera</v>
      </c>
      <c r="G118" t="str">
        <f>Plantillas!O25</f>
        <v>PT</v>
      </c>
      <c r="H118">
        <f ca="1">SUMIF(Fichas!$F:$F,Conf_Fichas!$F118,INDIRECT(H2))+SUMIF(Fichas!$P:$P,Conf_Fichas!$F118,INDIRECT(Conf_Fichas!H3))</f>
        <v>0</v>
      </c>
      <c r="I118">
        <f ca="1">SUMIF(Fichas!$F:$F,Conf_Fichas!$F118,INDIRECT(I2))+SUMIF(Fichas!$P:$P,Conf_Fichas!$F118,INDIRECT(Conf_Fichas!I3))</f>
        <v>0</v>
      </c>
      <c r="J118">
        <f ca="1">SUMIF(Fichas!$F:$F,Conf_Fichas!$F118,INDIRECT(J2))+SUMIF(Fichas!$P:$P,Conf_Fichas!$F118,INDIRECT(Conf_Fichas!J3))</f>
        <v>0</v>
      </c>
      <c r="K118">
        <f ca="1">SUMIF(Fichas!$F:$F,Conf_Fichas!$F118,INDIRECT(K2))+SUMIF(Fichas!$P:$P,Conf_Fichas!$F118,INDIRECT(Conf_Fichas!K3))</f>
        <v>0</v>
      </c>
      <c r="L118">
        <f ca="1">RANK(H118,H4:H187,0)</f>
        <v>1</v>
      </c>
      <c r="M118">
        <f t="shared" ref="M118:O118" ca="1" si="130">RANK(I118,I4:I187,0)</f>
        <v>38</v>
      </c>
      <c r="N118">
        <f t="shared" ca="1" si="130"/>
        <v>4</v>
      </c>
      <c r="O118">
        <f t="shared" ca="1" si="130"/>
        <v>36</v>
      </c>
      <c r="P118">
        <f ca="1">COUNTIF($L$4:L118,L118)-1</f>
        <v>114</v>
      </c>
      <c r="Q118">
        <f ca="1">COUNTIF($M$4:M118,M118)-1</f>
        <v>89</v>
      </c>
      <c r="R118">
        <f ca="1">COUNTIF($N$4:N118,N118)-1</f>
        <v>112</v>
      </c>
      <c r="S118">
        <f ca="1">COUNTIF($O$4:O118,O118)-1</f>
        <v>91</v>
      </c>
    </row>
    <row r="119" spans="1:19" x14ac:dyDescent="0.25">
      <c r="A119">
        <f t="shared" ca="1" si="77"/>
        <v>116</v>
      </c>
      <c r="B119">
        <f t="shared" ca="1" si="78"/>
        <v>128</v>
      </c>
      <c r="C119">
        <f t="shared" ca="1" si="79"/>
        <v>117</v>
      </c>
      <c r="D119">
        <f t="shared" ca="1" si="80"/>
        <v>128</v>
      </c>
      <c r="E119">
        <f>Plantillas!M29</f>
        <v>1</v>
      </c>
      <c r="F119" t="str">
        <f>Plantillas!N29</f>
        <v>Mickaël Roche</v>
      </c>
      <c r="G119" t="str">
        <f>Plantillas!O29</f>
        <v>PT</v>
      </c>
      <c r="H119">
        <f ca="1">SUMIF(Fichas!$F:$F,Conf_Fichas!$F119,INDIRECT(H2))+SUMIF(Fichas!$P:$P,Conf_Fichas!$F119,INDIRECT(Conf_Fichas!H3))</f>
        <v>0</v>
      </c>
      <c r="I119">
        <f ca="1">SUMIF(Fichas!$F:$F,Conf_Fichas!$F119,INDIRECT(I2))+SUMIF(Fichas!$P:$P,Conf_Fichas!$F119,INDIRECT(Conf_Fichas!I3))</f>
        <v>0</v>
      </c>
      <c r="J119">
        <f ca="1">SUMIF(Fichas!$F:$F,Conf_Fichas!$F119,INDIRECT(J2))+SUMIF(Fichas!$P:$P,Conf_Fichas!$F119,INDIRECT(Conf_Fichas!J3))</f>
        <v>0</v>
      </c>
      <c r="K119">
        <f ca="1">SUMIF(Fichas!$F:$F,Conf_Fichas!$F119,INDIRECT(K2))+SUMIF(Fichas!$P:$P,Conf_Fichas!$F119,INDIRECT(Conf_Fichas!K3))</f>
        <v>0</v>
      </c>
      <c r="L119">
        <f ca="1">RANK(H119,H4:H187,0)</f>
        <v>1</v>
      </c>
      <c r="M119">
        <f t="shared" ref="M119:O119" ca="1" si="131">RANK(I119,I4:I187,0)</f>
        <v>38</v>
      </c>
      <c r="N119">
        <f t="shared" ca="1" si="131"/>
        <v>4</v>
      </c>
      <c r="O119">
        <f t="shared" ca="1" si="131"/>
        <v>36</v>
      </c>
      <c r="P119">
        <f ca="1">COUNTIF($L$4:L119,L119)-1</f>
        <v>115</v>
      </c>
      <c r="Q119">
        <f ca="1">COUNTIF($M$4:M119,M119)-1</f>
        <v>90</v>
      </c>
      <c r="R119">
        <f ca="1">COUNTIF($N$4:N119,N119)-1</f>
        <v>113</v>
      </c>
      <c r="S119">
        <f ca="1">COUNTIF($O$4:O119,O119)-1</f>
        <v>92</v>
      </c>
    </row>
    <row r="120" spans="1:19" x14ac:dyDescent="0.25">
      <c r="A120">
        <f t="shared" ca="1" si="77"/>
        <v>117</v>
      </c>
      <c r="B120">
        <f t="shared" ca="1" si="78"/>
        <v>129</v>
      </c>
      <c r="C120">
        <f t="shared" ca="1" si="79"/>
        <v>118</v>
      </c>
      <c r="D120">
        <f t="shared" ca="1" si="80"/>
        <v>26</v>
      </c>
      <c r="E120">
        <f>Plantillas!M30</f>
        <v>2</v>
      </c>
      <c r="F120" t="str">
        <f>Plantillas!N30</f>
        <v>Alvin Tehau</v>
      </c>
      <c r="G120" t="str">
        <f>Plantillas!O30</f>
        <v>MC</v>
      </c>
      <c r="H120">
        <f ca="1">SUMIF(Fichas!$F:$F,Conf_Fichas!$F120,INDIRECT(H2))+SUMIF(Fichas!$P:$P,Conf_Fichas!$F120,INDIRECT(Conf_Fichas!H3))</f>
        <v>0</v>
      </c>
      <c r="I120">
        <f ca="1">SUMIF(Fichas!$F:$F,Conf_Fichas!$F120,INDIRECT(I2))+SUMIF(Fichas!$P:$P,Conf_Fichas!$F120,INDIRECT(Conf_Fichas!I3))</f>
        <v>0</v>
      </c>
      <c r="J120">
        <f ca="1">SUMIF(Fichas!$F:$F,Conf_Fichas!$F120,INDIRECT(J2))+SUMIF(Fichas!$P:$P,Conf_Fichas!$F120,INDIRECT(Conf_Fichas!J3))</f>
        <v>0</v>
      </c>
      <c r="K120">
        <f ca="1">SUMIF(Fichas!$F:$F,Conf_Fichas!$F120,INDIRECT(K2))+SUMIF(Fichas!$P:$P,Conf_Fichas!$F120,INDIRECT(Conf_Fichas!K3))</f>
        <v>1</v>
      </c>
      <c r="L120">
        <f ca="1">RANK(H120,H4:H187,0)</f>
        <v>1</v>
      </c>
      <c r="M120">
        <f t="shared" ref="M120:O120" ca="1" si="132">RANK(I120,I4:I187,0)</f>
        <v>38</v>
      </c>
      <c r="N120">
        <f t="shared" ca="1" si="132"/>
        <v>4</v>
      </c>
      <c r="O120">
        <f t="shared" ca="1" si="132"/>
        <v>16</v>
      </c>
      <c r="P120">
        <f ca="1">COUNTIF($L$4:L120,L120)-1</f>
        <v>116</v>
      </c>
      <c r="Q120">
        <f ca="1">COUNTIF($M$4:M120,M120)-1</f>
        <v>91</v>
      </c>
      <c r="R120">
        <f ca="1">COUNTIF($N$4:N120,N120)-1</f>
        <v>114</v>
      </c>
      <c r="S120">
        <f ca="1">COUNTIF($O$4:O120,O120)-1</f>
        <v>10</v>
      </c>
    </row>
    <row r="121" spans="1:19" x14ac:dyDescent="0.25">
      <c r="A121">
        <f t="shared" ca="1" si="77"/>
        <v>118</v>
      </c>
      <c r="B121">
        <f t="shared" ca="1" si="78"/>
        <v>130</v>
      </c>
      <c r="C121">
        <f t="shared" ca="1" si="79"/>
        <v>119</v>
      </c>
      <c r="D121">
        <f t="shared" ca="1" si="80"/>
        <v>129</v>
      </c>
      <c r="E121">
        <f>Plantillas!M31</f>
        <v>3</v>
      </c>
      <c r="F121" t="str">
        <f>Plantillas!N31</f>
        <v>Marama Vahirua</v>
      </c>
      <c r="G121" t="str">
        <f>Plantillas!O31</f>
        <v>DT</v>
      </c>
      <c r="H121">
        <f ca="1">SUMIF(Fichas!$F:$F,Conf_Fichas!$F121,INDIRECT(H2))+SUMIF(Fichas!$P:$P,Conf_Fichas!$F121,INDIRECT(Conf_Fichas!H3))</f>
        <v>0</v>
      </c>
      <c r="I121">
        <f ca="1">SUMIF(Fichas!$F:$F,Conf_Fichas!$F121,INDIRECT(I2))+SUMIF(Fichas!$P:$P,Conf_Fichas!$F121,INDIRECT(Conf_Fichas!I3))</f>
        <v>0</v>
      </c>
      <c r="J121">
        <f ca="1">SUMIF(Fichas!$F:$F,Conf_Fichas!$F121,INDIRECT(J2))+SUMIF(Fichas!$P:$P,Conf_Fichas!$F121,INDIRECT(Conf_Fichas!J3))</f>
        <v>0</v>
      </c>
      <c r="K121">
        <f ca="1">SUMIF(Fichas!$F:$F,Conf_Fichas!$F121,INDIRECT(K2))+SUMIF(Fichas!$P:$P,Conf_Fichas!$F121,INDIRECT(Conf_Fichas!K3))</f>
        <v>0</v>
      </c>
      <c r="L121">
        <f ca="1">RANK(H121,H4:H187,0)</f>
        <v>1</v>
      </c>
      <c r="M121">
        <f t="shared" ref="M121:O121" ca="1" si="133">RANK(I121,I4:I187,0)</f>
        <v>38</v>
      </c>
      <c r="N121">
        <f t="shared" ca="1" si="133"/>
        <v>4</v>
      </c>
      <c r="O121">
        <f t="shared" ca="1" si="133"/>
        <v>36</v>
      </c>
      <c r="P121">
        <f ca="1">COUNTIF($L$4:L121,L121)-1</f>
        <v>117</v>
      </c>
      <c r="Q121">
        <f ca="1">COUNTIF($M$4:M121,M121)-1</f>
        <v>92</v>
      </c>
      <c r="R121">
        <f ca="1">COUNTIF($N$4:N121,N121)-1</f>
        <v>115</v>
      </c>
      <c r="S121">
        <f ca="1">COUNTIF($O$4:O121,O121)-1</f>
        <v>93</v>
      </c>
    </row>
    <row r="122" spans="1:19" x14ac:dyDescent="0.25">
      <c r="A122">
        <f t="shared" ca="1" si="77"/>
        <v>119</v>
      </c>
      <c r="B122">
        <f t="shared" ca="1" si="78"/>
        <v>7</v>
      </c>
      <c r="C122">
        <f t="shared" ca="1" si="79"/>
        <v>3</v>
      </c>
      <c r="D122">
        <f t="shared" ca="1" si="80"/>
        <v>130</v>
      </c>
      <c r="E122">
        <f>Plantillas!M32</f>
        <v>4</v>
      </c>
      <c r="F122" t="str">
        <f>Plantillas!N32</f>
        <v>Teheivarii Ludivion</v>
      </c>
      <c r="G122" t="str">
        <f>Plantillas!O32</f>
        <v>DF</v>
      </c>
      <c r="H122">
        <f ca="1">SUMIF(Fichas!$F:$F,Conf_Fichas!$F122,INDIRECT(H2))+SUMIF(Fichas!$P:$P,Conf_Fichas!$F122,INDIRECT(Conf_Fichas!H3))</f>
        <v>0</v>
      </c>
      <c r="I122">
        <f ca="1">SUMIF(Fichas!$F:$F,Conf_Fichas!$F122,INDIRECT(I2))+SUMIF(Fichas!$P:$P,Conf_Fichas!$F122,INDIRECT(Conf_Fichas!I3))</f>
        <v>2</v>
      </c>
      <c r="J122">
        <f ca="1">SUMIF(Fichas!$F:$F,Conf_Fichas!$F122,INDIRECT(J2))+SUMIF(Fichas!$P:$P,Conf_Fichas!$F122,INDIRECT(Conf_Fichas!J3))</f>
        <v>1</v>
      </c>
      <c r="K122">
        <f ca="1">SUMIF(Fichas!$F:$F,Conf_Fichas!$F122,INDIRECT(K2))+SUMIF(Fichas!$P:$P,Conf_Fichas!$F122,INDIRECT(Conf_Fichas!K3))</f>
        <v>0</v>
      </c>
      <c r="L122">
        <f ca="1">RANK(H122,H4:H187,0)</f>
        <v>1</v>
      </c>
      <c r="M122">
        <f t="shared" ref="M122:O122" ca="1" si="134">RANK(I122,I4:I187,0)</f>
        <v>1</v>
      </c>
      <c r="N122">
        <f t="shared" ca="1" si="134"/>
        <v>1</v>
      </c>
      <c r="O122">
        <f t="shared" ca="1" si="134"/>
        <v>36</v>
      </c>
      <c r="P122">
        <f ca="1">COUNTIF($L$4:L122,L122)-1</f>
        <v>118</v>
      </c>
      <c r="Q122">
        <f ca="1">COUNTIF($M$4:M122,M122)-1</f>
        <v>6</v>
      </c>
      <c r="R122">
        <f ca="1">COUNTIF($N$4:N122,N122)-1</f>
        <v>2</v>
      </c>
      <c r="S122">
        <f ca="1">COUNTIF($O$4:O122,O122)-1</f>
        <v>94</v>
      </c>
    </row>
    <row r="123" spans="1:19" x14ac:dyDescent="0.25">
      <c r="A123">
        <f t="shared" ca="1" si="77"/>
        <v>120</v>
      </c>
      <c r="B123">
        <f t="shared" ca="1" si="78"/>
        <v>131</v>
      </c>
      <c r="C123">
        <f t="shared" ca="1" si="79"/>
        <v>120</v>
      </c>
      <c r="D123">
        <f t="shared" ca="1" si="80"/>
        <v>131</v>
      </c>
      <c r="E123">
        <f>Plantillas!M33</f>
        <v>5</v>
      </c>
      <c r="F123" t="str">
        <f>Plantillas!N33</f>
        <v>Tamatoa Wagemann</v>
      </c>
      <c r="G123" t="str">
        <f>Plantillas!O33</f>
        <v>DF</v>
      </c>
      <c r="H123">
        <f ca="1">SUMIF(Fichas!$F:$F,Conf_Fichas!$F123,INDIRECT(H2))+SUMIF(Fichas!$P:$P,Conf_Fichas!$F123,INDIRECT(Conf_Fichas!H3))</f>
        <v>0</v>
      </c>
      <c r="I123">
        <f ca="1">SUMIF(Fichas!$F:$F,Conf_Fichas!$F123,INDIRECT(I2))+SUMIF(Fichas!$P:$P,Conf_Fichas!$F123,INDIRECT(Conf_Fichas!I3))</f>
        <v>0</v>
      </c>
      <c r="J123">
        <f ca="1">SUMIF(Fichas!$F:$F,Conf_Fichas!$F123,INDIRECT(J2))+SUMIF(Fichas!$P:$P,Conf_Fichas!$F123,INDIRECT(Conf_Fichas!J3))</f>
        <v>0</v>
      </c>
      <c r="K123">
        <f ca="1">SUMIF(Fichas!$F:$F,Conf_Fichas!$F123,INDIRECT(K2))+SUMIF(Fichas!$P:$P,Conf_Fichas!$F123,INDIRECT(Conf_Fichas!K3))</f>
        <v>0</v>
      </c>
      <c r="L123">
        <f ca="1">RANK(H123,H4:H187,0)</f>
        <v>1</v>
      </c>
      <c r="M123">
        <f t="shared" ref="M123:O123" ca="1" si="135">RANK(I123,I4:I187,0)</f>
        <v>38</v>
      </c>
      <c r="N123">
        <f t="shared" ca="1" si="135"/>
        <v>4</v>
      </c>
      <c r="O123">
        <f t="shared" ca="1" si="135"/>
        <v>36</v>
      </c>
      <c r="P123">
        <f ca="1">COUNTIF($L$4:L123,L123)-1</f>
        <v>119</v>
      </c>
      <c r="Q123">
        <f ca="1">COUNTIF($M$4:M123,M123)-1</f>
        <v>93</v>
      </c>
      <c r="R123">
        <f ca="1">COUNTIF($N$4:N123,N123)-1</f>
        <v>116</v>
      </c>
      <c r="S123">
        <f ca="1">COUNTIF($O$4:O123,O123)-1</f>
        <v>95</v>
      </c>
    </row>
    <row r="124" spans="1:19" x14ac:dyDescent="0.25">
      <c r="A124">
        <f t="shared" ca="1" si="77"/>
        <v>121</v>
      </c>
      <c r="B124">
        <f t="shared" ca="1" si="78"/>
        <v>132</v>
      </c>
      <c r="C124">
        <f t="shared" ca="1" si="79"/>
        <v>121</v>
      </c>
      <c r="D124">
        <f t="shared" ca="1" si="80"/>
        <v>132</v>
      </c>
      <c r="E124">
        <f>Plantillas!M34</f>
        <v>6</v>
      </c>
      <c r="F124" t="str">
        <f>Plantillas!N34</f>
        <v>Henri Caroine</v>
      </c>
      <c r="G124" t="str">
        <f>Plantillas!O34</f>
        <v>MC</v>
      </c>
      <c r="H124">
        <f ca="1">SUMIF(Fichas!$F:$F,Conf_Fichas!$F124,INDIRECT(H2))+SUMIF(Fichas!$P:$P,Conf_Fichas!$F124,INDIRECT(Conf_Fichas!H3))</f>
        <v>0</v>
      </c>
      <c r="I124">
        <f ca="1">SUMIF(Fichas!$F:$F,Conf_Fichas!$F124,INDIRECT(I2))+SUMIF(Fichas!$P:$P,Conf_Fichas!$F124,INDIRECT(Conf_Fichas!I3))</f>
        <v>0</v>
      </c>
      <c r="J124">
        <f ca="1">SUMIF(Fichas!$F:$F,Conf_Fichas!$F124,INDIRECT(J2))+SUMIF(Fichas!$P:$P,Conf_Fichas!$F124,INDIRECT(Conf_Fichas!J3))</f>
        <v>0</v>
      </c>
      <c r="K124">
        <f ca="1">SUMIF(Fichas!$F:$F,Conf_Fichas!$F124,INDIRECT(K2))+SUMIF(Fichas!$P:$P,Conf_Fichas!$F124,INDIRECT(Conf_Fichas!K3))</f>
        <v>0</v>
      </c>
      <c r="L124">
        <f ca="1">RANK(H124,H4:H187,0)</f>
        <v>1</v>
      </c>
      <c r="M124">
        <f t="shared" ref="M124:O124" ca="1" si="136">RANK(I124,I4:I187,0)</f>
        <v>38</v>
      </c>
      <c r="N124">
        <f t="shared" ca="1" si="136"/>
        <v>4</v>
      </c>
      <c r="O124">
        <f t="shared" ca="1" si="136"/>
        <v>36</v>
      </c>
      <c r="P124">
        <f ca="1">COUNTIF($L$4:L124,L124)-1</f>
        <v>120</v>
      </c>
      <c r="Q124">
        <f ca="1">COUNTIF($M$4:M124,M124)-1</f>
        <v>94</v>
      </c>
      <c r="R124">
        <f ca="1">COUNTIF($N$4:N124,N124)-1</f>
        <v>117</v>
      </c>
      <c r="S124">
        <f ca="1">COUNTIF($O$4:O124,O124)-1</f>
        <v>96</v>
      </c>
    </row>
    <row r="125" spans="1:19" x14ac:dyDescent="0.25">
      <c r="A125">
        <f t="shared" ca="1" si="77"/>
        <v>122</v>
      </c>
      <c r="B125">
        <f t="shared" ca="1" si="78"/>
        <v>133</v>
      </c>
      <c r="C125">
        <f t="shared" ca="1" si="79"/>
        <v>122</v>
      </c>
      <c r="D125">
        <f t="shared" ca="1" si="80"/>
        <v>133</v>
      </c>
      <c r="E125">
        <f>Plantillas!M35</f>
        <v>7</v>
      </c>
      <c r="F125" t="str">
        <f>Plantillas!N35</f>
        <v>Heimano Bourebare</v>
      </c>
      <c r="G125" t="str">
        <f>Plantillas!O35</f>
        <v>MC</v>
      </c>
      <c r="H125">
        <f ca="1">SUMIF(Fichas!$F:$F,Conf_Fichas!$F125,INDIRECT(H2))+SUMIF(Fichas!$P:$P,Conf_Fichas!$F125,INDIRECT(Conf_Fichas!H3))</f>
        <v>0</v>
      </c>
      <c r="I125">
        <f ca="1">SUMIF(Fichas!$F:$F,Conf_Fichas!$F125,INDIRECT(I2))+SUMIF(Fichas!$P:$P,Conf_Fichas!$F125,INDIRECT(Conf_Fichas!I3))</f>
        <v>0</v>
      </c>
      <c r="J125">
        <f ca="1">SUMIF(Fichas!$F:$F,Conf_Fichas!$F125,INDIRECT(J2))+SUMIF(Fichas!$P:$P,Conf_Fichas!$F125,INDIRECT(Conf_Fichas!J3))</f>
        <v>0</v>
      </c>
      <c r="K125">
        <f ca="1">SUMIF(Fichas!$F:$F,Conf_Fichas!$F125,INDIRECT(K2))+SUMIF(Fichas!$P:$P,Conf_Fichas!$F125,INDIRECT(Conf_Fichas!K3))</f>
        <v>0</v>
      </c>
      <c r="L125">
        <f ca="1">RANK(H125,H4:H187,0)</f>
        <v>1</v>
      </c>
      <c r="M125">
        <f t="shared" ref="M125:O125" ca="1" si="137">RANK(I125,I4:I187,0)</f>
        <v>38</v>
      </c>
      <c r="N125">
        <f t="shared" ca="1" si="137"/>
        <v>4</v>
      </c>
      <c r="O125">
        <f t="shared" ca="1" si="137"/>
        <v>36</v>
      </c>
      <c r="P125">
        <f ca="1">COUNTIF($L$4:L125,L125)-1</f>
        <v>121</v>
      </c>
      <c r="Q125">
        <f ca="1">COUNTIF($M$4:M125,M125)-1</f>
        <v>95</v>
      </c>
      <c r="R125">
        <f ca="1">COUNTIF($N$4:N125,N125)-1</f>
        <v>118</v>
      </c>
      <c r="S125">
        <f ca="1">COUNTIF($O$4:O125,O125)-1</f>
        <v>97</v>
      </c>
    </row>
    <row r="126" spans="1:19" x14ac:dyDescent="0.25">
      <c r="A126">
        <f t="shared" ca="1" si="77"/>
        <v>123</v>
      </c>
      <c r="B126">
        <f t="shared" ca="1" si="78"/>
        <v>134</v>
      </c>
      <c r="C126">
        <f t="shared" ca="1" si="79"/>
        <v>123</v>
      </c>
      <c r="D126">
        <f t="shared" ca="1" si="80"/>
        <v>134</v>
      </c>
      <c r="E126">
        <f>Plantillas!M36</f>
        <v>8</v>
      </c>
      <c r="F126" t="str">
        <f>Plantillas!N36</f>
        <v>Stephane Faatiarau</v>
      </c>
      <c r="G126" t="str">
        <f>Plantillas!O36</f>
        <v>DF</v>
      </c>
      <c r="H126">
        <f ca="1">SUMIF(Fichas!$F:$F,Conf_Fichas!$F126,INDIRECT(H2))+SUMIF(Fichas!$P:$P,Conf_Fichas!$F126,INDIRECT(Conf_Fichas!H3))</f>
        <v>0</v>
      </c>
      <c r="I126">
        <f ca="1">SUMIF(Fichas!$F:$F,Conf_Fichas!$F126,INDIRECT(I2))+SUMIF(Fichas!$P:$P,Conf_Fichas!$F126,INDIRECT(Conf_Fichas!I3))</f>
        <v>0</v>
      </c>
      <c r="J126">
        <f ca="1">SUMIF(Fichas!$F:$F,Conf_Fichas!$F126,INDIRECT(J2))+SUMIF(Fichas!$P:$P,Conf_Fichas!$F126,INDIRECT(Conf_Fichas!J3))</f>
        <v>0</v>
      </c>
      <c r="K126">
        <f ca="1">SUMIF(Fichas!$F:$F,Conf_Fichas!$F126,INDIRECT(K2))+SUMIF(Fichas!$P:$P,Conf_Fichas!$F126,INDIRECT(Conf_Fichas!K3))</f>
        <v>0</v>
      </c>
      <c r="L126">
        <f ca="1">RANK(H126,H4:H187,0)</f>
        <v>1</v>
      </c>
      <c r="M126">
        <f t="shared" ref="M126:O126" ca="1" si="138">RANK(I126,I4:I187,0)</f>
        <v>38</v>
      </c>
      <c r="N126">
        <f t="shared" ca="1" si="138"/>
        <v>4</v>
      </c>
      <c r="O126">
        <f t="shared" ca="1" si="138"/>
        <v>36</v>
      </c>
      <c r="P126">
        <f ca="1">COUNTIF($L$4:L126,L126)-1</f>
        <v>122</v>
      </c>
      <c r="Q126">
        <f ca="1">COUNTIF($M$4:M126,M126)-1</f>
        <v>96</v>
      </c>
      <c r="R126">
        <f ca="1">COUNTIF($N$4:N126,N126)-1</f>
        <v>119</v>
      </c>
      <c r="S126">
        <f ca="1">COUNTIF($O$4:O126,O126)-1</f>
        <v>98</v>
      </c>
    </row>
    <row r="127" spans="1:19" x14ac:dyDescent="0.25">
      <c r="A127">
        <f t="shared" ca="1" si="77"/>
        <v>124</v>
      </c>
      <c r="B127">
        <f t="shared" ca="1" si="78"/>
        <v>135</v>
      </c>
      <c r="C127">
        <f t="shared" ca="1" si="79"/>
        <v>124</v>
      </c>
      <c r="D127">
        <f t="shared" ca="1" si="80"/>
        <v>135</v>
      </c>
      <c r="E127">
        <f>Plantillas!M37</f>
        <v>9</v>
      </c>
      <c r="F127" t="str">
        <f>Plantillas!N37</f>
        <v>Teaonui Tehau</v>
      </c>
      <c r="G127" t="str">
        <f>Plantillas!O37</f>
        <v>DT</v>
      </c>
      <c r="H127">
        <f ca="1">SUMIF(Fichas!$F:$F,Conf_Fichas!$F127,INDIRECT(H2))+SUMIF(Fichas!$P:$P,Conf_Fichas!$F127,INDIRECT(Conf_Fichas!H3))</f>
        <v>0</v>
      </c>
      <c r="I127">
        <f ca="1">SUMIF(Fichas!$F:$F,Conf_Fichas!$F127,INDIRECT(I2))+SUMIF(Fichas!$P:$P,Conf_Fichas!$F127,INDIRECT(Conf_Fichas!I3))</f>
        <v>0</v>
      </c>
      <c r="J127">
        <f ca="1">SUMIF(Fichas!$F:$F,Conf_Fichas!$F127,INDIRECT(J2))+SUMIF(Fichas!$P:$P,Conf_Fichas!$F127,INDIRECT(Conf_Fichas!J3))</f>
        <v>0</v>
      </c>
      <c r="K127">
        <f ca="1">SUMIF(Fichas!$F:$F,Conf_Fichas!$F127,INDIRECT(K2))+SUMIF(Fichas!$P:$P,Conf_Fichas!$F127,INDIRECT(Conf_Fichas!K3))</f>
        <v>0</v>
      </c>
      <c r="L127">
        <f ca="1">RANK(H127,H4:H187,0)</f>
        <v>1</v>
      </c>
      <c r="M127">
        <f t="shared" ref="M127:O127" ca="1" si="139">RANK(I127,I4:I187,0)</f>
        <v>38</v>
      </c>
      <c r="N127">
        <f t="shared" ca="1" si="139"/>
        <v>4</v>
      </c>
      <c r="O127">
        <f t="shared" ca="1" si="139"/>
        <v>36</v>
      </c>
      <c r="P127">
        <f ca="1">COUNTIF($L$4:L127,L127)-1</f>
        <v>123</v>
      </c>
      <c r="Q127">
        <f ca="1">COUNTIF($M$4:M127,M127)-1</f>
        <v>97</v>
      </c>
      <c r="R127">
        <f ca="1">COUNTIF($N$4:N127,N127)-1</f>
        <v>120</v>
      </c>
      <c r="S127">
        <f ca="1">COUNTIF($O$4:O127,O127)-1</f>
        <v>99</v>
      </c>
    </row>
    <row r="128" spans="1:19" x14ac:dyDescent="0.25">
      <c r="A128">
        <f t="shared" ca="1" si="77"/>
        <v>125</v>
      </c>
      <c r="B128">
        <f t="shared" ca="1" si="78"/>
        <v>28</v>
      </c>
      <c r="C128">
        <f t="shared" ca="1" si="79"/>
        <v>125</v>
      </c>
      <c r="D128">
        <f t="shared" ca="1" si="80"/>
        <v>136</v>
      </c>
      <c r="E128">
        <f>Plantillas!M38</f>
        <v>10</v>
      </c>
      <c r="F128" t="str">
        <f>Plantillas!N38</f>
        <v>Nicolas Vallar</v>
      </c>
      <c r="G128" t="str">
        <f>Plantillas!O38</f>
        <v>DF</v>
      </c>
      <c r="H128">
        <f ca="1">SUMIF(Fichas!$F:$F,Conf_Fichas!$F128,INDIRECT(H2))+SUMIF(Fichas!$P:$P,Conf_Fichas!$F128,INDIRECT(Conf_Fichas!H3))</f>
        <v>0</v>
      </c>
      <c r="I128">
        <f ca="1">SUMIF(Fichas!$F:$F,Conf_Fichas!$F128,INDIRECT(I2))+SUMIF(Fichas!$P:$P,Conf_Fichas!$F128,INDIRECT(Conf_Fichas!I3))</f>
        <v>1</v>
      </c>
      <c r="J128">
        <f ca="1">SUMIF(Fichas!$F:$F,Conf_Fichas!$F128,INDIRECT(J2))+SUMIF(Fichas!$P:$P,Conf_Fichas!$F128,INDIRECT(Conf_Fichas!J3))</f>
        <v>0</v>
      </c>
      <c r="K128">
        <f ca="1">SUMIF(Fichas!$F:$F,Conf_Fichas!$F128,INDIRECT(K2))+SUMIF(Fichas!$P:$P,Conf_Fichas!$F128,INDIRECT(Conf_Fichas!K3))</f>
        <v>0</v>
      </c>
      <c r="L128">
        <f ca="1">RANK(H128,H4:H187,0)</f>
        <v>1</v>
      </c>
      <c r="M128">
        <f t="shared" ref="M128:O128" ca="1" si="140">RANK(I128,I4:I187,0)</f>
        <v>9</v>
      </c>
      <c r="N128">
        <f t="shared" ca="1" si="140"/>
        <v>4</v>
      </c>
      <c r="O128">
        <f t="shared" ca="1" si="140"/>
        <v>36</v>
      </c>
      <c r="P128">
        <f ca="1">COUNTIF($L$4:L128,L128)-1</f>
        <v>124</v>
      </c>
      <c r="Q128">
        <f ca="1">COUNTIF($M$4:M128,M128)-1</f>
        <v>19</v>
      </c>
      <c r="R128">
        <f ca="1">COUNTIF($N$4:N128,N128)-1</f>
        <v>121</v>
      </c>
      <c r="S128">
        <f ca="1">COUNTIF($O$4:O128,O128)-1</f>
        <v>100</v>
      </c>
    </row>
    <row r="129" spans="1:19" x14ac:dyDescent="0.25">
      <c r="A129">
        <f t="shared" ca="1" si="77"/>
        <v>126</v>
      </c>
      <c r="B129">
        <f t="shared" ca="1" si="78"/>
        <v>136</v>
      </c>
      <c r="C129">
        <f t="shared" ca="1" si="79"/>
        <v>126</v>
      </c>
      <c r="D129">
        <f t="shared" ca="1" si="80"/>
        <v>137</v>
      </c>
      <c r="E129">
        <f>Plantillas!M39</f>
        <v>11</v>
      </c>
      <c r="F129" t="str">
        <f>Plantillas!N39</f>
        <v>Stanley Atani</v>
      </c>
      <c r="G129" t="str">
        <f>Plantillas!O39</f>
        <v>MC</v>
      </c>
      <c r="H129">
        <f ca="1">SUMIF(Fichas!$F:$F,Conf_Fichas!$F129,INDIRECT(H2))+SUMIF(Fichas!$P:$P,Conf_Fichas!$F129,INDIRECT(Conf_Fichas!H3))</f>
        <v>0</v>
      </c>
      <c r="I129">
        <f ca="1">SUMIF(Fichas!$F:$F,Conf_Fichas!$F129,INDIRECT(I2))+SUMIF(Fichas!$P:$P,Conf_Fichas!$F129,INDIRECT(Conf_Fichas!I3))</f>
        <v>0</v>
      </c>
      <c r="J129">
        <f ca="1">SUMIF(Fichas!$F:$F,Conf_Fichas!$F129,INDIRECT(J2))+SUMIF(Fichas!$P:$P,Conf_Fichas!$F129,INDIRECT(Conf_Fichas!J3))</f>
        <v>0</v>
      </c>
      <c r="K129">
        <f ca="1">SUMIF(Fichas!$F:$F,Conf_Fichas!$F129,INDIRECT(K2))+SUMIF(Fichas!$P:$P,Conf_Fichas!$F129,INDIRECT(Conf_Fichas!K3))</f>
        <v>0</v>
      </c>
      <c r="L129">
        <f ca="1">RANK(H129,H4:H187,0)</f>
        <v>1</v>
      </c>
      <c r="M129">
        <f t="shared" ref="M129:O129" ca="1" si="141">RANK(I129,I4:I187,0)</f>
        <v>38</v>
      </c>
      <c r="N129">
        <f t="shared" ca="1" si="141"/>
        <v>4</v>
      </c>
      <c r="O129">
        <f t="shared" ca="1" si="141"/>
        <v>36</v>
      </c>
      <c r="P129">
        <f ca="1">COUNTIF($L$4:L129,L129)-1</f>
        <v>125</v>
      </c>
      <c r="Q129">
        <f ca="1">COUNTIF($M$4:M129,M129)-1</f>
        <v>98</v>
      </c>
      <c r="R129">
        <f ca="1">COUNTIF($N$4:N129,N129)-1</f>
        <v>122</v>
      </c>
      <c r="S129">
        <f ca="1">COUNTIF($O$4:O129,O129)-1</f>
        <v>101</v>
      </c>
    </row>
    <row r="130" spans="1:19" x14ac:dyDescent="0.25">
      <c r="A130">
        <f t="shared" ca="1" si="77"/>
        <v>127</v>
      </c>
      <c r="B130">
        <f t="shared" ca="1" si="78"/>
        <v>137</v>
      </c>
      <c r="C130">
        <f t="shared" ca="1" si="79"/>
        <v>127</v>
      </c>
      <c r="D130">
        <f t="shared" ca="1" si="80"/>
        <v>138</v>
      </c>
      <c r="E130">
        <f>Plantillas!M40</f>
        <v>12</v>
      </c>
      <c r="F130" t="str">
        <f>Plantillas!N40</f>
        <v>Edson Lemaire</v>
      </c>
      <c r="G130" t="str">
        <f>Plantillas!O40</f>
        <v>DF</v>
      </c>
      <c r="H130">
        <f ca="1">SUMIF(Fichas!$F:$F,Conf_Fichas!$F130,INDIRECT(H2))+SUMIF(Fichas!$P:$P,Conf_Fichas!$F130,INDIRECT(Conf_Fichas!H3))</f>
        <v>0</v>
      </c>
      <c r="I130">
        <f ca="1">SUMIF(Fichas!$F:$F,Conf_Fichas!$F130,INDIRECT(I2))+SUMIF(Fichas!$P:$P,Conf_Fichas!$F130,INDIRECT(Conf_Fichas!I3))</f>
        <v>0</v>
      </c>
      <c r="J130">
        <f ca="1">SUMIF(Fichas!$F:$F,Conf_Fichas!$F130,INDIRECT(J2))+SUMIF(Fichas!$P:$P,Conf_Fichas!$F130,INDIRECT(Conf_Fichas!J3))</f>
        <v>0</v>
      </c>
      <c r="K130">
        <f ca="1">SUMIF(Fichas!$F:$F,Conf_Fichas!$F130,INDIRECT(K2))+SUMIF(Fichas!$P:$P,Conf_Fichas!$F130,INDIRECT(Conf_Fichas!K3))</f>
        <v>0</v>
      </c>
      <c r="L130">
        <f ca="1">RANK(H130,H4:H187,0)</f>
        <v>1</v>
      </c>
      <c r="M130">
        <f t="shared" ref="M130:O130" ca="1" si="142">RANK(I130,I4:I187,0)</f>
        <v>38</v>
      </c>
      <c r="N130">
        <f t="shared" ca="1" si="142"/>
        <v>4</v>
      </c>
      <c r="O130">
        <f t="shared" ca="1" si="142"/>
        <v>36</v>
      </c>
      <c r="P130">
        <f ca="1">COUNTIF($L$4:L130,L130)-1</f>
        <v>126</v>
      </c>
      <c r="Q130">
        <f ca="1">COUNTIF($M$4:M130,M130)-1</f>
        <v>99</v>
      </c>
      <c r="R130">
        <f ca="1">COUNTIF($N$4:N130,N130)-1</f>
        <v>123</v>
      </c>
      <c r="S130">
        <f ca="1">COUNTIF($O$4:O130,O130)-1</f>
        <v>102</v>
      </c>
    </row>
    <row r="131" spans="1:19" x14ac:dyDescent="0.25">
      <c r="A131">
        <f t="shared" ca="1" si="77"/>
        <v>128</v>
      </c>
      <c r="B131">
        <f t="shared" ca="1" si="78"/>
        <v>29</v>
      </c>
      <c r="C131">
        <f t="shared" ca="1" si="79"/>
        <v>128</v>
      </c>
      <c r="D131">
        <f t="shared" ca="1" si="80"/>
        <v>139</v>
      </c>
      <c r="E131">
        <f>Plantillas!M41</f>
        <v>13</v>
      </c>
      <c r="F131" t="str">
        <f>Plantillas!N41</f>
        <v>Steevy Chong Hue</v>
      </c>
      <c r="G131" t="str">
        <f>Plantillas!O41</f>
        <v>DT</v>
      </c>
      <c r="H131">
        <f ca="1">SUMIF(Fichas!$F:$F,Conf_Fichas!$F131,INDIRECT(H2))+SUMIF(Fichas!$P:$P,Conf_Fichas!$F131,INDIRECT(Conf_Fichas!H3))</f>
        <v>0</v>
      </c>
      <c r="I131">
        <f ca="1">SUMIF(Fichas!$F:$F,Conf_Fichas!$F131,INDIRECT(I2))+SUMIF(Fichas!$P:$P,Conf_Fichas!$F131,INDIRECT(Conf_Fichas!I3))</f>
        <v>1</v>
      </c>
      <c r="J131">
        <f ca="1">SUMIF(Fichas!$F:$F,Conf_Fichas!$F131,INDIRECT(J2))+SUMIF(Fichas!$P:$P,Conf_Fichas!$F131,INDIRECT(Conf_Fichas!J3))</f>
        <v>0</v>
      </c>
      <c r="K131">
        <f ca="1">SUMIF(Fichas!$F:$F,Conf_Fichas!$F131,INDIRECT(K2))+SUMIF(Fichas!$P:$P,Conf_Fichas!$F131,INDIRECT(Conf_Fichas!K3))</f>
        <v>0</v>
      </c>
      <c r="L131">
        <f ca="1">RANK(H131,H4:H187,0)</f>
        <v>1</v>
      </c>
      <c r="M131">
        <f t="shared" ref="M131:O131" ca="1" si="143">RANK(I131,I4:I187,0)</f>
        <v>9</v>
      </c>
      <c r="N131">
        <f t="shared" ca="1" si="143"/>
        <v>4</v>
      </c>
      <c r="O131">
        <f t="shared" ca="1" si="143"/>
        <v>36</v>
      </c>
      <c r="P131">
        <f ca="1">COUNTIF($L$4:L131,L131)-1</f>
        <v>127</v>
      </c>
      <c r="Q131">
        <f ca="1">COUNTIF($M$4:M131,M131)-1</f>
        <v>20</v>
      </c>
      <c r="R131">
        <f ca="1">COUNTIF($N$4:N131,N131)-1</f>
        <v>124</v>
      </c>
      <c r="S131">
        <f ca="1">COUNTIF($O$4:O131,O131)-1</f>
        <v>103</v>
      </c>
    </row>
    <row r="132" spans="1:19" x14ac:dyDescent="0.25">
      <c r="A132">
        <f t="shared" ca="1" si="77"/>
        <v>129</v>
      </c>
      <c r="B132">
        <f t="shared" ca="1" si="78"/>
        <v>138</v>
      </c>
      <c r="C132">
        <f t="shared" ca="1" si="79"/>
        <v>129</v>
      </c>
      <c r="D132">
        <f t="shared" ca="1" si="80"/>
        <v>140</v>
      </c>
      <c r="E132">
        <f>Plantillas!M42</f>
        <v>14</v>
      </c>
      <c r="F132" t="str">
        <f>Plantillas!N42</f>
        <v>Rainui Aroita</v>
      </c>
      <c r="G132" t="str">
        <f>Plantillas!O42</f>
        <v>DF</v>
      </c>
      <c r="H132">
        <f ca="1">SUMIF(Fichas!$F:$F,Conf_Fichas!$F132,INDIRECT(H2))+SUMIF(Fichas!$P:$P,Conf_Fichas!$F132,INDIRECT(Conf_Fichas!H3))</f>
        <v>0</v>
      </c>
      <c r="I132">
        <f ca="1">SUMIF(Fichas!$F:$F,Conf_Fichas!$F132,INDIRECT(I2))+SUMIF(Fichas!$P:$P,Conf_Fichas!$F132,INDIRECT(Conf_Fichas!I3))</f>
        <v>0</v>
      </c>
      <c r="J132">
        <f ca="1">SUMIF(Fichas!$F:$F,Conf_Fichas!$F132,INDIRECT(J2))+SUMIF(Fichas!$P:$P,Conf_Fichas!$F132,INDIRECT(Conf_Fichas!J3))</f>
        <v>0</v>
      </c>
      <c r="K132">
        <f ca="1">SUMIF(Fichas!$F:$F,Conf_Fichas!$F132,INDIRECT(K2))+SUMIF(Fichas!$P:$P,Conf_Fichas!$F132,INDIRECT(Conf_Fichas!K3))</f>
        <v>0</v>
      </c>
      <c r="L132">
        <f ca="1">RANK(H132,H4:H187,0)</f>
        <v>1</v>
      </c>
      <c r="M132">
        <f t="shared" ref="M132:O132" ca="1" si="144">RANK(I132,I4:I187,0)</f>
        <v>38</v>
      </c>
      <c r="N132">
        <f t="shared" ca="1" si="144"/>
        <v>4</v>
      </c>
      <c r="O132">
        <f t="shared" ca="1" si="144"/>
        <v>36</v>
      </c>
      <c r="P132">
        <f ca="1">COUNTIF($L$4:L132,L132)-1</f>
        <v>128</v>
      </c>
      <c r="Q132">
        <f ca="1">COUNTIF($M$4:M132,M132)-1</f>
        <v>100</v>
      </c>
      <c r="R132">
        <f ca="1">COUNTIF($N$4:N132,N132)-1</f>
        <v>125</v>
      </c>
      <c r="S132">
        <f ca="1">COUNTIF($O$4:O132,O132)-1</f>
        <v>104</v>
      </c>
    </row>
    <row r="133" spans="1:19" x14ac:dyDescent="0.25">
      <c r="A133">
        <f t="shared" ref="A133:A187" ca="1" si="145">L133+P133</f>
        <v>130</v>
      </c>
      <c r="B133">
        <f t="shared" ref="B133:B187" ca="1" si="146">M133+Q133</f>
        <v>139</v>
      </c>
      <c r="C133">
        <f t="shared" ref="C133:C187" ca="1" si="147">N133+R133</f>
        <v>130</v>
      </c>
      <c r="D133">
        <f t="shared" ref="D133:D187" ca="1" si="148">O133+S133</f>
        <v>141</v>
      </c>
      <c r="E133">
        <f>Plantillas!M43</f>
        <v>15</v>
      </c>
      <c r="F133" t="str">
        <f>Plantillas!N43</f>
        <v>Lorenzo Tehau</v>
      </c>
      <c r="G133" t="str">
        <f>Plantillas!O43</f>
        <v>MC</v>
      </c>
      <c r="H133">
        <f ca="1">SUMIF(Fichas!$F:$F,Conf_Fichas!$F133,INDIRECT(H2))+SUMIF(Fichas!$P:$P,Conf_Fichas!$F133,INDIRECT(Conf_Fichas!H3))</f>
        <v>0</v>
      </c>
      <c r="I133">
        <f ca="1">SUMIF(Fichas!$F:$F,Conf_Fichas!$F133,INDIRECT(I2))+SUMIF(Fichas!$P:$P,Conf_Fichas!$F133,INDIRECT(Conf_Fichas!I3))</f>
        <v>0</v>
      </c>
      <c r="J133">
        <f ca="1">SUMIF(Fichas!$F:$F,Conf_Fichas!$F133,INDIRECT(J2))+SUMIF(Fichas!$P:$P,Conf_Fichas!$F133,INDIRECT(Conf_Fichas!J3))</f>
        <v>0</v>
      </c>
      <c r="K133">
        <f ca="1">SUMIF(Fichas!$F:$F,Conf_Fichas!$F133,INDIRECT(K2))+SUMIF(Fichas!$P:$P,Conf_Fichas!$F133,INDIRECT(Conf_Fichas!K3))</f>
        <v>0</v>
      </c>
      <c r="L133">
        <f ca="1">RANK(H133,H4:H187,0)</f>
        <v>1</v>
      </c>
      <c r="M133">
        <f t="shared" ref="M133:O133" ca="1" si="149">RANK(I133,I4:I187,0)</f>
        <v>38</v>
      </c>
      <c r="N133">
        <f t="shared" ca="1" si="149"/>
        <v>4</v>
      </c>
      <c r="O133">
        <f t="shared" ca="1" si="149"/>
        <v>36</v>
      </c>
      <c r="P133">
        <f ca="1">COUNTIF($L$4:L133,L133)-1</f>
        <v>129</v>
      </c>
      <c r="Q133">
        <f ca="1">COUNTIF($M$4:M133,M133)-1</f>
        <v>101</v>
      </c>
      <c r="R133">
        <f ca="1">COUNTIF($N$4:N133,N133)-1</f>
        <v>126</v>
      </c>
      <c r="S133">
        <f ca="1">COUNTIF($O$4:O133,O133)-1</f>
        <v>105</v>
      </c>
    </row>
    <row r="134" spans="1:19" x14ac:dyDescent="0.25">
      <c r="A134">
        <f t="shared" ca="1" si="145"/>
        <v>131</v>
      </c>
      <c r="B134">
        <f t="shared" ca="1" si="146"/>
        <v>140</v>
      </c>
      <c r="C134">
        <f t="shared" ca="1" si="147"/>
        <v>131</v>
      </c>
      <c r="D134">
        <f t="shared" ca="1" si="148"/>
        <v>142</v>
      </c>
      <c r="E134">
        <f>Plantillas!M44</f>
        <v>16</v>
      </c>
      <c r="F134" t="str">
        <f>Plantillas!N44</f>
        <v>Ricky Aitamai</v>
      </c>
      <c r="G134" t="str">
        <f>Plantillas!O44</f>
        <v>MC</v>
      </c>
      <c r="H134">
        <f ca="1">SUMIF(Fichas!$F:$F,Conf_Fichas!$F134,INDIRECT(H2))+SUMIF(Fichas!$P:$P,Conf_Fichas!$F134,INDIRECT(Conf_Fichas!H3))</f>
        <v>0</v>
      </c>
      <c r="I134">
        <f ca="1">SUMIF(Fichas!$F:$F,Conf_Fichas!$F134,INDIRECT(I2))+SUMIF(Fichas!$P:$P,Conf_Fichas!$F134,INDIRECT(Conf_Fichas!I3))</f>
        <v>0</v>
      </c>
      <c r="J134">
        <f ca="1">SUMIF(Fichas!$F:$F,Conf_Fichas!$F134,INDIRECT(J2))+SUMIF(Fichas!$P:$P,Conf_Fichas!$F134,INDIRECT(Conf_Fichas!J3))</f>
        <v>0</v>
      </c>
      <c r="K134">
        <f ca="1">SUMIF(Fichas!$F:$F,Conf_Fichas!$F134,INDIRECT(K2))+SUMIF(Fichas!$P:$P,Conf_Fichas!$F134,INDIRECT(Conf_Fichas!K3))</f>
        <v>0</v>
      </c>
      <c r="L134">
        <f ca="1">RANK(H134,H4:H187,0)</f>
        <v>1</v>
      </c>
      <c r="M134">
        <f t="shared" ref="M134:O134" ca="1" si="150">RANK(I134,I4:I187,0)</f>
        <v>38</v>
      </c>
      <c r="N134">
        <f t="shared" ca="1" si="150"/>
        <v>4</v>
      </c>
      <c r="O134">
        <f t="shared" ca="1" si="150"/>
        <v>36</v>
      </c>
      <c r="P134">
        <f ca="1">COUNTIF($L$4:L134,L134)-1</f>
        <v>130</v>
      </c>
      <c r="Q134">
        <f ca="1">COUNTIF($M$4:M134,M134)-1</f>
        <v>102</v>
      </c>
      <c r="R134">
        <f ca="1">COUNTIF($N$4:N134,N134)-1</f>
        <v>127</v>
      </c>
      <c r="S134">
        <f ca="1">COUNTIF($O$4:O134,O134)-1</f>
        <v>106</v>
      </c>
    </row>
    <row r="135" spans="1:19" x14ac:dyDescent="0.25">
      <c r="A135">
        <f t="shared" ca="1" si="145"/>
        <v>132</v>
      </c>
      <c r="B135">
        <f t="shared" ca="1" si="146"/>
        <v>141</v>
      </c>
      <c r="C135">
        <f t="shared" ca="1" si="147"/>
        <v>132</v>
      </c>
      <c r="D135">
        <f t="shared" ca="1" si="148"/>
        <v>143</v>
      </c>
      <c r="E135">
        <f>Plantillas!M45</f>
        <v>17</v>
      </c>
      <c r="F135" t="str">
        <f>Plantillas!N45</f>
        <v>Jonathan Tehau</v>
      </c>
      <c r="G135" t="str">
        <f>Plantillas!O45</f>
        <v>MC</v>
      </c>
      <c r="H135">
        <f ca="1">SUMIF(Fichas!$F:$F,Conf_Fichas!$F135,INDIRECT(H2))+SUMIF(Fichas!$P:$P,Conf_Fichas!$F135,INDIRECT(Conf_Fichas!H3))</f>
        <v>0</v>
      </c>
      <c r="I135">
        <f ca="1">SUMIF(Fichas!$F:$F,Conf_Fichas!$F135,INDIRECT(I2))+SUMIF(Fichas!$P:$P,Conf_Fichas!$F135,INDIRECT(Conf_Fichas!I3))</f>
        <v>0</v>
      </c>
      <c r="J135">
        <f ca="1">SUMIF(Fichas!$F:$F,Conf_Fichas!$F135,INDIRECT(J2))+SUMIF(Fichas!$P:$P,Conf_Fichas!$F135,INDIRECT(Conf_Fichas!J3))</f>
        <v>0</v>
      </c>
      <c r="K135">
        <f ca="1">SUMIF(Fichas!$F:$F,Conf_Fichas!$F135,INDIRECT(K2))+SUMIF(Fichas!$P:$P,Conf_Fichas!$F135,INDIRECT(Conf_Fichas!K3))</f>
        <v>0</v>
      </c>
      <c r="L135">
        <f ca="1">RANK(H135,H4:H187,0)</f>
        <v>1</v>
      </c>
      <c r="M135">
        <f t="shared" ref="M135:O135" ca="1" si="151">RANK(I135,I4:I187,0)</f>
        <v>38</v>
      </c>
      <c r="N135">
        <f t="shared" ca="1" si="151"/>
        <v>4</v>
      </c>
      <c r="O135">
        <f t="shared" ca="1" si="151"/>
        <v>36</v>
      </c>
      <c r="P135">
        <f ca="1">COUNTIF($L$4:L135,L135)-1</f>
        <v>131</v>
      </c>
      <c r="Q135">
        <f ca="1">COUNTIF($M$4:M135,M135)-1</f>
        <v>103</v>
      </c>
      <c r="R135">
        <f ca="1">COUNTIF($N$4:N135,N135)-1</f>
        <v>128</v>
      </c>
      <c r="S135">
        <f ca="1">COUNTIF($O$4:O135,O135)-1</f>
        <v>107</v>
      </c>
    </row>
    <row r="136" spans="1:19" x14ac:dyDescent="0.25">
      <c r="A136">
        <f t="shared" ca="1" si="145"/>
        <v>133</v>
      </c>
      <c r="B136">
        <f t="shared" ca="1" si="146"/>
        <v>142</v>
      </c>
      <c r="C136">
        <f t="shared" ca="1" si="147"/>
        <v>133</v>
      </c>
      <c r="D136">
        <f t="shared" ca="1" si="148"/>
        <v>144</v>
      </c>
      <c r="E136">
        <f>Plantillas!M46</f>
        <v>18</v>
      </c>
      <c r="F136" t="str">
        <f>Plantillas!N46</f>
        <v>Yohann Tihoni</v>
      </c>
      <c r="G136" t="str">
        <f>Plantillas!O46</f>
        <v>MC</v>
      </c>
      <c r="H136">
        <f ca="1">SUMIF(Fichas!$F:$F,Conf_Fichas!$F136,INDIRECT(H2))+SUMIF(Fichas!$P:$P,Conf_Fichas!$F136,INDIRECT(Conf_Fichas!H3))</f>
        <v>0</v>
      </c>
      <c r="I136">
        <f ca="1">SUMIF(Fichas!$F:$F,Conf_Fichas!$F136,INDIRECT(I2))+SUMIF(Fichas!$P:$P,Conf_Fichas!$F136,INDIRECT(Conf_Fichas!I3))</f>
        <v>0</v>
      </c>
      <c r="J136">
        <f ca="1">SUMIF(Fichas!$F:$F,Conf_Fichas!$F136,INDIRECT(J2))+SUMIF(Fichas!$P:$P,Conf_Fichas!$F136,INDIRECT(Conf_Fichas!J3))</f>
        <v>0</v>
      </c>
      <c r="K136">
        <f ca="1">SUMIF(Fichas!$F:$F,Conf_Fichas!$F136,INDIRECT(K2))+SUMIF(Fichas!$P:$P,Conf_Fichas!$F136,INDIRECT(Conf_Fichas!K3))</f>
        <v>0</v>
      </c>
      <c r="L136">
        <f ca="1">RANK(H136,H4:H187,0)</f>
        <v>1</v>
      </c>
      <c r="M136">
        <f t="shared" ref="M136:O136" ca="1" si="152">RANK(I136,I4:I187,0)</f>
        <v>38</v>
      </c>
      <c r="N136">
        <f t="shared" ca="1" si="152"/>
        <v>4</v>
      </c>
      <c r="O136">
        <f t="shared" ca="1" si="152"/>
        <v>36</v>
      </c>
      <c r="P136">
        <f ca="1">COUNTIF($L$4:L136,L136)-1</f>
        <v>132</v>
      </c>
      <c r="Q136">
        <f ca="1">COUNTIF($M$4:M136,M136)-1</f>
        <v>104</v>
      </c>
      <c r="R136">
        <f ca="1">COUNTIF($N$4:N136,N136)-1</f>
        <v>129</v>
      </c>
      <c r="S136">
        <f ca="1">COUNTIF($O$4:O136,O136)-1</f>
        <v>108</v>
      </c>
    </row>
    <row r="137" spans="1:19" x14ac:dyDescent="0.25">
      <c r="A137">
        <f t="shared" ca="1" si="145"/>
        <v>134</v>
      </c>
      <c r="B137">
        <f t="shared" ca="1" si="146"/>
        <v>143</v>
      </c>
      <c r="C137">
        <f t="shared" ca="1" si="147"/>
        <v>134</v>
      </c>
      <c r="D137">
        <f t="shared" ca="1" si="148"/>
        <v>145</v>
      </c>
      <c r="E137">
        <f>Plantillas!M47</f>
        <v>19</v>
      </c>
      <c r="F137" t="str">
        <f>Plantillas!N47</f>
        <v>Vincent Simon</v>
      </c>
      <c r="G137" t="str">
        <f>Plantillas!O47</f>
        <v>DF</v>
      </c>
      <c r="H137">
        <f ca="1">SUMIF(Fichas!$F:$F,Conf_Fichas!$F137,INDIRECT(H2))+SUMIF(Fichas!$P:$P,Conf_Fichas!$F137,INDIRECT(Conf_Fichas!H3))</f>
        <v>0</v>
      </c>
      <c r="I137">
        <f ca="1">SUMIF(Fichas!$F:$F,Conf_Fichas!$F137,INDIRECT(I2))+SUMIF(Fichas!$P:$P,Conf_Fichas!$F137,INDIRECT(Conf_Fichas!I3))</f>
        <v>0</v>
      </c>
      <c r="J137">
        <f ca="1">SUMIF(Fichas!$F:$F,Conf_Fichas!$F137,INDIRECT(J2))+SUMIF(Fichas!$P:$P,Conf_Fichas!$F137,INDIRECT(Conf_Fichas!J3))</f>
        <v>0</v>
      </c>
      <c r="K137">
        <f ca="1">SUMIF(Fichas!$F:$F,Conf_Fichas!$F137,INDIRECT(K2))+SUMIF(Fichas!$P:$P,Conf_Fichas!$F137,INDIRECT(Conf_Fichas!K3))</f>
        <v>0</v>
      </c>
      <c r="L137">
        <f ca="1">RANK(H137,H4:H187,0)</f>
        <v>1</v>
      </c>
      <c r="M137">
        <f t="shared" ref="M137:O137" ca="1" si="153">RANK(I137,I4:I187,0)</f>
        <v>38</v>
      </c>
      <c r="N137">
        <f t="shared" ca="1" si="153"/>
        <v>4</v>
      </c>
      <c r="O137">
        <f t="shared" ca="1" si="153"/>
        <v>36</v>
      </c>
      <c r="P137">
        <f ca="1">COUNTIF($L$4:L137,L137)-1</f>
        <v>133</v>
      </c>
      <c r="Q137">
        <f ca="1">COUNTIF($M$4:M137,M137)-1</f>
        <v>105</v>
      </c>
      <c r="R137">
        <f ca="1">COUNTIF($N$4:N137,N137)-1</f>
        <v>130</v>
      </c>
      <c r="S137">
        <f ca="1">COUNTIF($O$4:O137,O137)-1</f>
        <v>109</v>
      </c>
    </row>
    <row r="138" spans="1:19" x14ac:dyDescent="0.25">
      <c r="A138">
        <f t="shared" ca="1" si="145"/>
        <v>135</v>
      </c>
      <c r="B138">
        <f t="shared" ca="1" si="146"/>
        <v>144</v>
      </c>
      <c r="C138">
        <f t="shared" ca="1" si="147"/>
        <v>135</v>
      </c>
      <c r="D138">
        <f t="shared" ca="1" si="148"/>
        <v>146</v>
      </c>
      <c r="E138">
        <f>Plantillas!M48</f>
        <v>20</v>
      </c>
      <c r="F138" t="str">
        <f>Plantillas!N48</f>
        <v>Yannick Vero</v>
      </c>
      <c r="G138" t="str">
        <f>Plantillas!O48</f>
        <v>DF</v>
      </c>
      <c r="H138">
        <f ca="1">SUMIF(Fichas!$F:$F,Conf_Fichas!$F138,INDIRECT(H2))+SUMIF(Fichas!$P:$P,Conf_Fichas!$F138,INDIRECT(Conf_Fichas!H3))</f>
        <v>0</v>
      </c>
      <c r="I138">
        <f ca="1">SUMIF(Fichas!$F:$F,Conf_Fichas!$F138,INDIRECT(I2))+SUMIF(Fichas!$P:$P,Conf_Fichas!$F138,INDIRECT(Conf_Fichas!I3))</f>
        <v>0</v>
      </c>
      <c r="J138">
        <f ca="1">SUMIF(Fichas!$F:$F,Conf_Fichas!$F138,INDIRECT(J2))+SUMIF(Fichas!$P:$P,Conf_Fichas!$F138,INDIRECT(Conf_Fichas!J3))</f>
        <v>0</v>
      </c>
      <c r="K138">
        <f ca="1">SUMIF(Fichas!$F:$F,Conf_Fichas!$F138,INDIRECT(K2))+SUMIF(Fichas!$P:$P,Conf_Fichas!$F138,INDIRECT(Conf_Fichas!K3))</f>
        <v>0</v>
      </c>
      <c r="L138">
        <f ca="1">RANK(H138,H4:H187,0)</f>
        <v>1</v>
      </c>
      <c r="M138">
        <f t="shared" ref="M138:O138" ca="1" si="154">RANK(I138,I4:I187,0)</f>
        <v>38</v>
      </c>
      <c r="N138">
        <f t="shared" ca="1" si="154"/>
        <v>4</v>
      </c>
      <c r="O138">
        <f t="shared" ca="1" si="154"/>
        <v>36</v>
      </c>
      <c r="P138">
        <f ca="1">COUNTIF($L$4:L138,L138)-1</f>
        <v>134</v>
      </c>
      <c r="Q138">
        <f ca="1">COUNTIF($M$4:M138,M138)-1</f>
        <v>106</v>
      </c>
      <c r="R138">
        <f ca="1">COUNTIF($N$4:N138,N138)-1</f>
        <v>131</v>
      </c>
      <c r="S138">
        <f ca="1">COUNTIF($O$4:O138,O138)-1</f>
        <v>110</v>
      </c>
    </row>
    <row r="139" spans="1:19" x14ac:dyDescent="0.25">
      <c r="A139">
        <f t="shared" ca="1" si="145"/>
        <v>136</v>
      </c>
      <c r="B139">
        <f t="shared" ca="1" si="146"/>
        <v>145</v>
      </c>
      <c r="C139">
        <f t="shared" ca="1" si="147"/>
        <v>136</v>
      </c>
      <c r="D139">
        <f t="shared" ca="1" si="148"/>
        <v>147</v>
      </c>
      <c r="E139">
        <f>Plantillas!M49</f>
        <v>21</v>
      </c>
      <c r="F139" t="str">
        <f>Plantillas!N49</f>
        <v>Samuel Hnanyine</v>
      </c>
      <c r="G139" t="str">
        <f>Plantillas!O49</f>
        <v>DT</v>
      </c>
      <c r="H139">
        <f ca="1">SUMIF(Fichas!$F:$F,Conf_Fichas!$F139,INDIRECT(H2))+SUMIF(Fichas!$P:$P,Conf_Fichas!$F139,INDIRECT(Conf_Fichas!H3))</f>
        <v>0</v>
      </c>
      <c r="I139">
        <f ca="1">SUMIF(Fichas!$F:$F,Conf_Fichas!$F139,INDIRECT(I2))+SUMIF(Fichas!$P:$P,Conf_Fichas!$F139,INDIRECT(Conf_Fichas!I3))</f>
        <v>0</v>
      </c>
      <c r="J139">
        <f ca="1">SUMIF(Fichas!$F:$F,Conf_Fichas!$F139,INDIRECT(J2))+SUMIF(Fichas!$P:$P,Conf_Fichas!$F139,INDIRECT(Conf_Fichas!J3))</f>
        <v>0</v>
      </c>
      <c r="K139">
        <f ca="1">SUMIF(Fichas!$F:$F,Conf_Fichas!$F139,INDIRECT(K2))+SUMIF(Fichas!$P:$P,Conf_Fichas!$F139,INDIRECT(Conf_Fichas!K3))</f>
        <v>0</v>
      </c>
      <c r="L139">
        <f ca="1">RANK(H139,H4:H187,0)</f>
        <v>1</v>
      </c>
      <c r="M139">
        <f t="shared" ref="M139:O139" ca="1" si="155">RANK(I139,I4:I187,0)</f>
        <v>38</v>
      </c>
      <c r="N139">
        <f t="shared" ca="1" si="155"/>
        <v>4</v>
      </c>
      <c r="O139">
        <f t="shared" ca="1" si="155"/>
        <v>36</v>
      </c>
      <c r="P139">
        <f ca="1">COUNTIF($L$4:L139,L139)-1</f>
        <v>135</v>
      </c>
      <c r="Q139">
        <f ca="1">COUNTIF($M$4:M139,M139)-1</f>
        <v>107</v>
      </c>
      <c r="R139">
        <f ca="1">COUNTIF($N$4:N139,N139)-1</f>
        <v>132</v>
      </c>
      <c r="S139">
        <f ca="1">COUNTIF($O$4:O139,O139)-1</f>
        <v>111</v>
      </c>
    </row>
    <row r="140" spans="1:19" x14ac:dyDescent="0.25">
      <c r="A140">
        <f t="shared" ca="1" si="145"/>
        <v>137</v>
      </c>
      <c r="B140">
        <f t="shared" ca="1" si="146"/>
        <v>146</v>
      </c>
      <c r="C140">
        <f t="shared" ca="1" si="147"/>
        <v>137</v>
      </c>
      <c r="D140">
        <f t="shared" ca="1" si="148"/>
        <v>148</v>
      </c>
      <c r="E140">
        <f>Plantillas!M50</f>
        <v>22</v>
      </c>
      <c r="F140" t="str">
        <f>Plantillas!N50</f>
        <v>Gilbert Meriel</v>
      </c>
      <c r="G140" t="str">
        <f>Plantillas!O50</f>
        <v>PT</v>
      </c>
      <c r="H140">
        <f ca="1">SUMIF(Fichas!$F:$F,Conf_Fichas!$F140,INDIRECT(H2))+SUMIF(Fichas!$P:$P,Conf_Fichas!$F140,INDIRECT(Conf_Fichas!H3))</f>
        <v>0</v>
      </c>
      <c r="I140">
        <f ca="1">SUMIF(Fichas!$F:$F,Conf_Fichas!$F140,INDIRECT(I2))+SUMIF(Fichas!$P:$P,Conf_Fichas!$F140,INDIRECT(Conf_Fichas!I3))</f>
        <v>0</v>
      </c>
      <c r="J140">
        <f ca="1">SUMIF(Fichas!$F:$F,Conf_Fichas!$F140,INDIRECT(J2))+SUMIF(Fichas!$P:$P,Conf_Fichas!$F140,INDIRECT(Conf_Fichas!J3))</f>
        <v>0</v>
      </c>
      <c r="K140">
        <f ca="1">SUMIF(Fichas!$F:$F,Conf_Fichas!$F140,INDIRECT(K2))+SUMIF(Fichas!$P:$P,Conf_Fichas!$F140,INDIRECT(Conf_Fichas!K3))</f>
        <v>0</v>
      </c>
      <c r="L140">
        <f ca="1">RANK(H140,H4:H187,0)</f>
        <v>1</v>
      </c>
      <c r="M140">
        <f t="shared" ref="M140:O140" ca="1" si="156">RANK(I140,I4:I187,0)</f>
        <v>38</v>
      </c>
      <c r="N140">
        <f t="shared" ca="1" si="156"/>
        <v>4</v>
      </c>
      <c r="O140">
        <f t="shared" ca="1" si="156"/>
        <v>36</v>
      </c>
      <c r="P140">
        <f ca="1">COUNTIF($L$4:L140,L140)-1</f>
        <v>136</v>
      </c>
      <c r="Q140">
        <f ca="1">COUNTIF($M$4:M140,M140)-1</f>
        <v>108</v>
      </c>
      <c r="R140">
        <f ca="1">COUNTIF($N$4:N140,N140)-1</f>
        <v>133</v>
      </c>
      <c r="S140">
        <f ca="1">COUNTIF($O$4:O140,O140)-1</f>
        <v>112</v>
      </c>
    </row>
    <row r="141" spans="1:19" x14ac:dyDescent="0.25">
      <c r="A141">
        <f t="shared" ca="1" si="145"/>
        <v>138</v>
      </c>
      <c r="B141">
        <f t="shared" ca="1" si="146"/>
        <v>147</v>
      </c>
      <c r="C141">
        <f t="shared" ca="1" si="147"/>
        <v>138</v>
      </c>
      <c r="D141">
        <f t="shared" ca="1" si="148"/>
        <v>149</v>
      </c>
      <c r="E141">
        <f>Plantillas!M51</f>
        <v>23</v>
      </c>
      <c r="F141" t="str">
        <f>Plantillas!N51</f>
        <v>Xavier Samin</v>
      </c>
      <c r="G141" t="str">
        <f>Plantillas!O51</f>
        <v>PT</v>
      </c>
      <c r="H141">
        <f ca="1">SUMIF(Fichas!$F:$F,Conf_Fichas!$F141,INDIRECT(H2))+SUMIF(Fichas!$P:$P,Conf_Fichas!$F141,INDIRECT(Conf_Fichas!H3))</f>
        <v>0</v>
      </c>
      <c r="I141">
        <f ca="1">SUMIF(Fichas!$F:$F,Conf_Fichas!$F141,INDIRECT(I2))+SUMIF(Fichas!$P:$P,Conf_Fichas!$F141,INDIRECT(Conf_Fichas!I3))</f>
        <v>0</v>
      </c>
      <c r="J141">
        <f ca="1">SUMIF(Fichas!$F:$F,Conf_Fichas!$F141,INDIRECT(J2))+SUMIF(Fichas!$P:$P,Conf_Fichas!$F141,INDIRECT(Conf_Fichas!J3))</f>
        <v>0</v>
      </c>
      <c r="K141">
        <f ca="1">SUMIF(Fichas!$F:$F,Conf_Fichas!$F141,INDIRECT(K2))+SUMIF(Fichas!$P:$P,Conf_Fichas!$F141,INDIRECT(Conf_Fichas!K3))</f>
        <v>0</v>
      </c>
      <c r="L141">
        <f ca="1">RANK(H141,H4:H187,0)</f>
        <v>1</v>
      </c>
      <c r="M141">
        <f t="shared" ref="M141:O141" ca="1" si="157">RANK(I141,I4:I187,0)</f>
        <v>38</v>
      </c>
      <c r="N141">
        <f t="shared" ca="1" si="157"/>
        <v>4</v>
      </c>
      <c r="O141">
        <f t="shared" ca="1" si="157"/>
        <v>36</v>
      </c>
      <c r="P141">
        <f ca="1">COUNTIF($L$4:L141,L141)-1</f>
        <v>137</v>
      </c>
      <c r="Q141">
        <f ca="1">COUNTIF($M$4:M141,M141)-1</f>
        <v>109</v>
      </c>
      <c r="R141">
        <f ca="1">COUNTIF($N$4:N141,N141)-1</f>
        <v>134</v>
      </c>
      <c r="S141">
        <f ca="1">COUNTIF($O$4:O141,O141)-1</f>
        <v>113</v>
      </c>
    </row>
    <row r="142" spans="1:19" x14ac:dyDescent="0.25">
      <c r="A142">
        <f t="shared" ca="1" si="145"/>
        <v>139</v>
      </c>
      <c r="B142">
        <f t="shared" ca="1" si="146"/>
        <v>148</v>
      </c>
      <c r="C142">
        <f t="shared" ca="1" si="147"/>
        <v>139</v>
      </c>
      <c r="D142">
        <f t="shared" ca="1" si="148"/>
        <v>150</v>
      </c>
      <c r="E142">
        <f>Plantillas!R3</f>
        <v>1</v>
      </c>
      <c r="F142" t="str">
        <f>Plantillas!S3</f>
        <v>Gianluigi Buffon</v>
      </c>
      <c r="G142" t="str">
        <f>Plantillas!T3</f>
        <v>PT</v>
      </c>
      <c r="H142">
        <f ca="1">SUMIF(Fichas!$F:$F,Conf_Fichas!$F142,INDIRECT(H2))+SUMIF(Fichas!$P:$P,Conf_Fichas!$F142,INDIRECT(Conf_Fichas!H3))</f>
        <v>0</v>
      </c>
      <c r="I142">
        <f ca="1">SUMIF(Fichas!$F:$F,Conf_Fichas!$F142,INDIRECT(I2))+SUMIF(Fichas!$P:$P,Conf_Fichas!$F142,INDIRECT(Conf_Fichas!I3))</f>
        <v>0</v>
      </c>
      <c r="J142">
        <f ca="1">SUMIF(Fichas!$F:$F,Conf_Fichas!$F142,INDIRECT(J2))+SUMIF(Fichas!$P:$P,Conf_Fichas!$F142,INDIRECT(Conf_Fichas!J3))</f>
        <v>0</v>
      </c>
      <c r="K142">
        <f ca="1">SUMIF(Fichas!$F:$F,Conf_Fichas!$F142,INDIRECT(K2))+SUMIF(Fichas!$P:$P,Conf_Fichas!$F142,INDIRECT(Conf_Fichas!K3))</f>
        <v>0</v>
      </c>
      <c r="L142">
        <f ca="1">RANK(H142,H4:H187,0)</f>
        <v>1</v>
      </c>
      <c r="M142">
        <f t="shared" ref="M142:O142" ca="1" si="158">RANK(I142,I4:I187,0)</f>
        <v>38</v>
      </c>
      <c r="N142">
        <f t="shared" ca="1" si="158"/>
        <v>4</v>
      </c>
      <c r="O142">
        <f t="shared" ca="1" si="158"/>
        <v>36</v>
      </c>
      <c r="P142">
        <f ca="1">COUNTIF($L$4:L142,L142)-1</f>
        <v>138</v>
      </c>
      <c r="Q142">
        <f ca="1">COUNTIF($M$4:M142,M142)-1</f>
        <v>110</v>
      </c>
      <c r="R142">
        <f ca="1">COUNTIF($N$4:N142,N142)-1</f>
        <v>135</v>
      </c>
      <c r="S142">
        <f ca="1">COUNTIF($O$4:O142,O142)-1</f>
        <v>114</v>
      </c>
    </row>
    <row r="143" spans="1:19" x14ac:dyDescent="0.25">
      <c r="A143">
        <f t="shared" ca="1" si="145"/>
        <v>140</v>
      </c>
      <c r="B143">
        <f t="shared" ca="1" si="146"/>
        <v>149</v>
      </c>
      <c r="C143">
        <f t="shared" ca="1" si="147"/>
        <v>140</v>
      </c>
      <c r="D143">
        <f t="shared" ca="1" si="148"/>
        <v>151</v>
      </c>
      <c r="E143">
        <f>Plantillas!R4</f>
        <v>2</v>
      </c>
      <c r="F143" t="str">
        <f>Plantillas!S4</f>
        <v>Christian Maggio</v>
      </c>
      <c r="G143" t="str">
        <f>Plantillas!T4</f>
        <v>DF</v>
      </c>
      <c r="H143">
        <f ca="1">SUMIF(Fichas!$F:$F,Conf_Fichas!$F143,INDIRECT(H2))+SUMIF(Fichas!$P:$P,Conf_Fichas!$F143,INDIRECT(Conf_Fichas!H3))</f>
        <v>0</v>
      </c>
      <c r="I143">
        <f ca="1">SUMIF(Fichas!$F:$F,Conf_Fichas!$F143,INDIRECT(I2))+SUMIF(Fichas!$P:$P,Conf_Fichas!$F143,INDIRECT(Conf_Fichas!I3))</f>
        <v>0</v>
      </c>
      <c r="J143">
        <f ca="1">SUMIF(Fichas!$F:$F,Conf_Fichas!$F143,INDIRECT(J2))+SUMIF(Fichas!$P:$P,Conf_Fichas!$F143,INDIRECT(Conf_Fichas!J3))</f>
        <v>0</v>
      </c>
      <c r="K143">
        <f ca="1">SUMIF(Fichas!$F:$F,Conf_Fichas!$F143,INDIRECT(K2))+SUMIF(Fichas!$P:$P,Conf_Fichas!$F143,INDIRECT(Conf_Fichas!K3))</f>
        <v>0</v>
      </c>
      <c r="L143">
        <f ca="1">RANK(H143,H4:H187,0)</f>
        <v>1</v>
      </c>
      <c r="M143">
        <f t="shared" ref="M143:O143" ca="1" si="159">RANK(I143,I4:I187,0)</f>
        <v>38</v>
      </c>
      <c r="N143">
        <f t="shared" ca="1" si="159"/>
        <v>4</v>
      </c>
      <c r="O143">
        <f t="shared" ca="1" si="159"/>
        <v>36</v>
      </c>
      <c r="P143">
        <f ca="1">COUNTIF($L$4:L143,L143)-1</f>
        <v>139</v>
      </c>
      <c r="Q143">
        <f ca="1">COUNTIF($M$4:M143,M143)-1</f>
        <v>111</v>
      </c>
      <c r="R143">
        <f ca="1">COUNTIF($N$4:N143,N143)-1</f>
        <v>136</v>
      </c>
      <c r="S143">
        <f ca="1">COUNTIF($O$4:O143,O143)-1</f>
        <v>115</v>
      </c>
    </row>
    <row r="144" spans="1:19" x14ac:dyDescent="0.25">
      <c r="A144">
        <f t="shared" ca="1" si="145"/>
        <v>141</v>
      </c>
      <c r="B144">
        <f t="shared" ca="1" si="146"/>
        <v>30</v>
      </c>
      <c r="C144">
        <f t="shared" ca="1" si="147"/>
        <v>141</v>
      </c>
      <c r="D144">
        <f t="shared" ca="1" si="148"/>
        <v>27</v>
      </c>
      <c r="E144">
        <f>Plantillas!R5</f>
        <v>3</v>
      </c>
      <c r="F144" t="str">
        <f>Plantillas!S5</f>
        <v>Giorgio Chiellini</v>
      </c>
      <c r="G144" t="str">
        <f>Plantillas!T5</f>
        <v>DF</v>
      </c>
      <c r="H144">
        <f ca="1">SUMIF(Fichas!$F:$F,Conf_Fichas!$F144,INDIRECT(H2))+SUMIF(Fichas!$P:$P,Conf_Fichas!$F144,INDIRECT(Conf_Fichas!H3))</f>
        <v>0</v>
      </c>
      <c r="I144">
        <f ca="1">SUMIF(Fichas!$F:$F,Conf_Fichas!$F144,INDIRECT(I2))+SUMIF(Fichas!$P:$P,Conf_Fichas!$F144,INDIRECT(Conf_Fichas!I3))</f>
        <v>1</v>
      </c>
      <c r="J144">
        <f ca="1">SUMIF(Fichas!$F:$F,Conf_Fichas!$F144,INDIRECT(J2))+SUMIF(Fichas!$P:$P,Conf_Fichas!$F144,INDIRECT(Conf_Fichas!J3))</f>
        <v>0</v>
      </c>
      <c r="K144">
        <f ca="1">SUMIF(Fichas!$F:$F,Conf_Fichas!$F144,INDIRECT(K2))+SUMIF(Fichas!$P:$P,Conf_Fichas!$F144,INDIRECT(Conf_Fichas!K3))</f>
        <v>1</v>
      </c>
      <c r="L144">
        <f ca="1">RANK(H144,H4:H187,0)</f>
        <v>1</v>
      </c>
      <c r="M144">
        <f t="shared" ref="M144:O144" ca="1" si="160">RANK(I144,I4:I187,0)</f>
        <v>9</v>
      </c>
      <c r="N144">
        <f t="shared" ca="1" si="160"/>
        <v>4</v>
      </c>
      <c r="O144">
        <f t="shared" ca="1" si="160"/>
        <v>16</v>
      </c>
      <c r="P144">
        <f ca="1">COUNTIF($L$4:L144,L144)-1</f>
        <v>140</v>
      </c>
      <c r="Q144">
        <f ca="1">COUNTIF($M$4:M144,M144)-1</f>
        <v>21</v>
      </c>
      <c r="R144">
        <f ca="1">COUNTIF($N$4:N144,N144)-1</f>
        <v>137</v>
      </c>
      <c r="S144">
        <f ca="1">COUNTIF($O$4:O144,O144)-1</f>
        <v>11</v>
      </c>
    </row>
    <row r="145" spans="1:19" x14ac:dyDescent="0.25">
      <c r="A145">
        <f t="shared" ca="1" si="145"/>
        <v>142</v>
      </c>
      <c r="B145">
        <f t="shared" ca="1" si="146"/>
        <v>150</v>
      </c>
      <c r="C145">
        <f t="shared" ca="1" si="147"/>
        <v>142</v>
      </c>
      <c r="D145">
        <f t="shared" ca="1" si="148"/>
        <v>28</v>
      </c>
      <c r="E145">
        <f>Plantillas!R6</f>
        <v>4</v>
      </c>
      <c r="F145" t="str">
        <f>Plantillas!S6</f>
        <v>Davide Astori</v>
      </c>
      <c r="G145" t="str">
        <f>Plantillas!T6</f>
        <v>DF</v>
      </c>
      <c r="H145">
        <f ca="1">SUMIF(Fichas!$F:$F,Conf_Fichas!$F145,INDIRECT(H2))+SUMIF(Fichas!$P:$P,Conf_Fichas!$F145,INDIRECT(Conf_Fichas!H3))</f>
        <v>0</v>
      </c>
      <c r="I145">
        <f ca="1">SUMIF(Fichas!$F:$F,Conf_Fichas!$F145,INDIRECT(I2))+SUMIF(Fichas!$P:$P,Conf_Fichas!$F145,INDIRECT(Conf_Fichas!I3))</f>
        <v>0</v>
      </c>
      <c r="J145">
        <f ca="1">SUMIF(Fichas!$F:$F,Conf_Fichas!$F145,INDIRECT(J2))+SUMIF(Fichas!$P:$P,Conf_Fichas!$F145,INDIRECT(Conf_Fichas!J3))</f>
        <v>0</v>
      </c>
      <c r="K145">
        <f ca="1">SUMIF(Fichas!$F:$F,Conf_Fichas!$F145,INDIRECT(K2))+SUMIF(Fichas!$P:$P,Conf_Fichas!$F145,INDIRECT(Conf_Fichas!K3))</f>
        <v>1</v>
      </c>
      <c r="L145">
        <f ca="1">RANK(H145,H4:H187,0)</f>
        <v>1</v>
      </c>
      <c r="M145">
        <f t="shared" ref="M145:O145" ca="1" si="161">RANK(I145,I4:I187,0)</f>
        <v>38</v>
      </c>
      <c r="N145">
        <f t="shared" ca="1" si="161"/>
        <v>4</v>
      </c>
      <c r="O145">
        <f t="shared" ca="1" si="161"/>
        <v>16</v>
      </c>
      <c r="P145">
        <f ca="1">COUNTIF($L$4:L145,L145)-1</f>
        <v>141</v>
      </c>
      <c r="Q145">
        <f ca="1">COUNTIF($M$4:M145,M145)-1</f>
        <v>112</v>
      </c>
      <c r="R145">
        <f ca="1">COUNTIF($N$4:N145,N145)-1</f>
        <v>138</v>
      </c>
      <c r="S145">
        <f ca="1">COUNTIF($O$4:O145,O145)-1</f>
        <v>12</v>
      </c>
    </row>
    <row r="146" spans="1:19" x14ac:dyDescent="0.25">
      <c r="A146">
        <f t="shared" ca="1" si="145"/>
        <v>143</v>
      </c>
      <c r="B146">
        <f t="shared" ca="1" si="146"/>
        <v>151</v>
      </c>
      <c r="C146">
        <f t="shared" ca="1" si="147"/>
        <v>143</v>
      </c>
      <c r="D146">
        <f t="shared" ca="1" si="148"/>
        <v>152</v>
      </c>
      <c r="E146">
        <f>Plantillas!R7</f>
        <v>5</v>
      </c>
      <c r="F146" t="str">
        <f>Plantillas!S7</f>
        <v>Mattia De Sciglio</v>
      </c>
      <c r="G146" t="str">
        <f>Plantillas!T7</f>
        <v>DF</v>
      </c>
      <c r="H146">
        <f ca="1">SUMIF(Fichas!$F:$F,Conf_Fichas!$F146,INDIRECT(H2))+SUMIF(Fichas!$P:$P,Conf_Fichas!$F146,INDIRECT(Conf_Fichas!H3))</f>
        <v>0</v>
      </c>
      <c r="I146">
        <f ca="1">SUMIF(Fichas!$F:$F,Conf_Fichas!$F146,INDIRECT(I2))+SUMIF(Fichas!$P:$P,Conf_Fichas!$F146,INDIRECT(Conf_Fichas!I3))</f>
        <v>0</v>
      </c>
      <c r="J146">
        <f ca="1">SUMIF(Fichas!$F:$F,Conf_Fichas!$F146,INDIRECT(J2))+SUMIF(Fichas!$P:$P,Conf_Fichas!$F146,INDIRECT(Conf_Fichas!J3))</f>
        <v>0</v>
      </c>
      <c r="K146">
        <f ca="1">SUMIF(Fichas!$F:$F,Conf_Fichas!$F146,INDIRECT(K2))+SUMIF(Fichas!$P:$P,Conf_Fichas!$F146,INDIRECT(Conf_Fichas!K3))</f>
        <v>0</v>
      </c>
      <c r="L146">
        <f ca="1">RANK(H146,H4:H187,0)</f>
        <v>1</v>
      </c>
      <c r="M146">
        <f t="shared" ref="M146:O146" ca="1" si="162">RANK(I146,I4:I187,0)</f>
        <v>38</v>
      </c>
      <c r="N146">
        <f t="shared" ca="1" si="162"/>
        <v>4</v>
      </c>
      <c r="O146">
        <f t="shared" ca="1" si="162"/>
        <v>36</v>
      </c>
      <c r="P146">
        <f ca="1">COUNTIF($L$4:L146,L146)-1</f>
        <v>142</v>
      </c>
      <c r="Q146">
        <f ca="1">COUNTIF($M$4:M146,M146)-1</f>
        <v>113</v>
      </c>
      <c r="R146">
        <f ca="1">COUNTIF($N$4:N146,N146)-1</f>
        <v>139</v>
      </c>
      <c r="S146">
        <f ca="1">COUNTIF($O$4:O146,O146)-1</f>
        <v>116</v>
      </c>
    </row>
    <row r="147" spans="1:19" x14ac:dyDescent="0.25">
      <c r="A147">
        <f t="shared" ca="1" si="145"/>
        <v>144</v>
      </c>
      <c r="B147">
        <f t="shared" ca="1" si="146"/>
        <v>152</v>
      </c>
      <c r="C147">
        <f t="shared" ca="1" si="147"/>
        <v>144</v>
      </c>
      <c r="D147">
        <f t="shared" ca="1" si="148"/>
        <v>153</v>
      </c>
      <c r="E147">
        <f>Plantillas!R8</f>
        <v>6</v>
      </c>
      <c r="F147" t="str">
        <f>Plantillas!S8</f>
        <v>Antonio Candreva</v>
      </c>
      <c r="G147" t="str">
        <f>Plantillas!T8</f>
        <v>MC</v>
      </c>
      <c r="H147">
        <f ca="1">SUMIF(Fichas!$F:$F,Conf_Fichas!$F147,INDIRECT(H2))+SUMIF(Fichas!$P:$P,Conf_Fichas!$F147,INDIRECT(Conf_Fichas!H3))</f>
        <v>0</v>
      </c>
      <c r="I147">
        <f ca="1">SUMIF(Fichas!$F:$F,Conf_Fichas!$F147,INDIRECT(I2))+SUMIF(Fichas!$P:$P,Conf_Fichas!$F147,INDIRECT(Conf_Fichas!I3))</f>
        <v>0</v>
      </c>
      <c r="J147">
        <f ca="1">SUMIF(Fichas!$F:$F,Conf_Fichas!$F147,INDIRECT(J2))+SUMIF(Fichas!$P:$P,Conf_Fichas!$F147,INDIRECT(Conf_Fichas!J3))</f>
        <v>0</v>
      </c>
      <c r="K147">
        <f ca="1">SUMIF(Fichas!$F:$F,Conf_Fichas!$F147,INDIRECT(K2))+SUMIF(Fichas!$P:$P,Conf_Fichas!$F147,INDIRECT(Conf_Fichas!K3))</f>
        <v>0</v>
      </c>
      <c r="L147">
        <f ca="1">RANK(H147,H4:H187,0)</f>
        <v>1</v>
      </c>
      <c r="M147">
        <f t="shared" ref="M147:O147" ca="1" si="163">RANK(I147,I4:I187,0)</f>
        <v>38</v>
      </c>
      <c r="N147">
        <f t="shared" ca="1" si="163"/>
        <v>4</v>
      </c>
      <c r="O147">
        <f t="shared" ca="1" si="163"/>
        <v>36</v>
      </c>
      <c r="P147">
        <f ca="1">COUNTIF($L$4:L147,L147)-1</f>
        <v>143</v>
      </c>
      <c r="Q147">
        <f ca="1">COUNTIF($M$4:M147,M147)-1</f>
        <v>114</v>
      </c>
      <c r="R147">
        <f ca="1">COUNTIF($N$4:N147,N147)-1</f>
        <v>140</v>
      </c>
      <c r="S147">
        <f ca="1">COUNTIF($O$4:O147,O147)-1</f>
        <v>117</v>
      </c>
    </row>
    <row r="148" spans="1:19" x14ac:dyDescent="0.25">
      <c r="A148">
        <f t="shared" ca="1" si="145"/>
        <v>145</v>
      </c>
      <c r="B148">
        <f t="shared" ca="1" si="146"/>
        <v>153</v>
      </c>
      <c r="C148">
        <f t="shared" ca="1" si="147"/>
        <v>145</v>
      </c>
      <c r="D148">
        <f t="shared" ca="1" si="148"/>
        <v>154</v>
      </c>
      <c r="E148">
        <f>Plantillas!R9</f>
        <v>7</v>
      </c>
      <c r="F148" t="str">
        <f>Plantillas!S9</f>
        <v>Alberto Aquilani</v>
      </c>
      <c r="G148" t="str">
        <f>Plantillas!T9</f>
        <v>MC</v>
      </c>
      <c r="H148">
        <f ca="1">SUMIF(Fichas!$F:$F,Conf_Fichas!$F148,INDIRECT(H2))+SUMIF(Fichas!$P:$P,Conf_Fichas!$F148,INDIRECT(Conf_Fichas!H3))</f>
        <v>0</v>
      </c>
      <c r="I148">
        <f ca="1">SUMIF(Fichas!$F:$F,Conf_Fichas!$F148,INDIRECT(I2))+SUMIF(Fichas!$P:$P,Conf_Fichas!$F148,INDIRECT(Conf_Fichas!I3))</f>
        <v>0</v>
      </c>
      <c r="J148">
        <f ca="1">SUMIF(Fichas!$F:$F,Conf_Fichas!$F148,INDIRECT(J2))+SUMIF(Fichas!$P:$P,Conf_Fichas!$F148,INDIRECT(Conf_Fichas!J3))</f>
        <v>0</v>
      </c>
      <c r="K148">
        <f ca="1">SUMIF(Fichas!$F:$F,Conf_Fichas!$F148,INDIRECT(K2))+SUMIF(Fichas!$P:$P,Conf_Fichas!$F148,INDIRECT(Conf_Fichas!K3))</f>
        <v>0</v>
      </c>
      <c r="L148">
        <f ca="1">RANK(H148,H4:H187,0)</f>
        <v>1</v>
      </c>
      <c r="M148">
        <f t="shared" ref="M148:O148" ca="1" si="164">RANK(I148,I4:I187,0)</f>
        <v>38</v>
      </c>
      <c r="N148">
        <f t="shared" ca="1" si="164"/>
        <v>4</v>
      </c>
      <c r="O148">
        <f t="shared" ca="1" si="164"/>
        <v>36</v>
      </c>
      <c r="P148">
        <f ca="1">COUNTIF($L$4:L148,L148)-1</f>
        <v>144</v>
      </c>
      <c r="Q148">
        <f ca="1">COUNTIF($M$4:M148,M148)-1</f>
        <v>115</v>
      </c>
      <c r="R148">
        <f ca="1">COUNTIF($N$4:N148,N148)-1</f>
        <v>141</v>
      </c>
      <c r="S148">
        <f ca="1">COUNTIF($O$4:O148,O148)-1</f>
        <v>118</v>
      </c>
    </row>
    <row r="149" spans="1:19" x14ac:dyDescent="0.25">
      <c r="A149">
        <f t="shared" ca="1" si="145"/>
        <v>146</v>
      </c>
      <c r="B149">
        <f t="shared" ca="1" si="146"/>
        <v>31</v>
      </c>
      <c r="C149">
        <f t="shared" ca="1" si="147"/>
        <v>146</v>
      </c>
      <c r="D149">
        <f t="shared" ca="1" si="148"/>
        <v>155</v>
      </c>
      <c r="E149">
        <f>Plantillas!R10</f>
        <v>8</v>
      </c>
      <c r="F149" t="str">
        <f>Plantillas!S10</f>
        <v>Claudio Marchisio</v>
      </c>
      <c r="G149" t="str">
        <f>Plantillas!T10</f>
        <v>MC</v>
      </c>
      <c r="H149">
        <f ca="1">SUMIF(Fichas!$F:$F,Conf_Fichas!$F149,INDIRECT(H2))+SUMIF(Fichas!$P:$P,Conf_Fichas!$F149,INDIRECT(Conf_Fichas!H3))</f>
        <v>0</v>
      </c>
      <c r="I149">
        <f ca="1">SUMIF(Fichas!$F:$F,Conf_Fichas!$F149,INDIRECT(I2))+SUMIF(Fichas!$P:$P,Conf_Fichas!$F149,INDIRECT(Conf_Fichas!I3))</f>
        <v>1</v>
      </c>
      <c r="J149">
        <f ca="1">SUMIF(Fichas!$F:$F,Conf_Fichas!$F149,INDIRECT(J2))+SUMIF(Fichas!$P:$P,Conf_Fichas!$F149,INDIRECT(Conf_Fichas!J3))</f>
        <v>0</v>
      </c>
      <c r="K149">
        <f ca="1">SUMIF(Fichas!$F:$F,Conf_Fichas!$F149,INDIRECT(K2))+SUMIF(Fichas!$P:$P,Conf_Fichas!$F149,INDIRECT(Conf_Fichas!K3))</f>
        <v>0</v>
      </c>
      <c r="L149">
        <f ca="1">RANK(H149,H4:H187,0)</f>
        <v>1</v>
      </c>
      <c r="M149">
        <f t="shared" ref="M149:O149" ca="1" si="165">RANK(I149,I4:I187,0)</f>
        <v>9</v>
      </c>
      <c r="N149">
        <f t="shared" ca="1" si="165"/>
        <v>4</v>
      </c>
      <c r="O149">
        <f t="shared" ca="1" si="165"/>
        <v>36</v>
      </c>
      <c r="P149">
        <f ca="1">COUNTIF($L$4:L149,L149)-1</f>
        <v>145</v>
      </c>
      <c r="Q149">
        <f ca="1">COUNTIF($M$4:M149,M149)-1</f>
        <v>22</v>
      </c>
      <c r="R149">
        <f ca="1">COUNTIF($N$4:N149,N149)-1</f>
        <v>142</v>
      </c>
      <c r="S149">
        <f ca="1">COUNTIF($O$4:O149,O149)-1</f>
        <v>119</v>
      </c>
    </row>
    <row r="150" spans="1:19" x14ac:dyDescent="0.25">
      <c r="A150">
        <f t="shared" ca="1" si="145"/>
        <v>147</v>
      </c>
      <c r="B150">
        <f t="shared" ca="1" si="146"/>
        <v>32</v>
      </c>
      <c r="C150">
        <f t="shared" ca="1" si="147"/>
        <v>147</v>
      </c>
      <c r="D150">
        <f t="shared" ca="1" si="148"/>
        <v>15</v>
      </c>
      <c r="E150">
        <f>Plantillas!R11</f>
        <v>9</v>
      </c>
      <c r="F150" t="str">
        <f>Plantillas!S11</f>
        <v>Mario Balotelli</v>
      </c>
      <c r="G150" t="str">
        <f>Plantillas!T11</f>
        <v>DT</v>
      </c>
      <c r="H150">
        <f ca="1">SUMIF(Fichas!$F:$F,Conf_Fichas!$F150,INDIRECT(H2))+SUMIF(Fichas!$P:$P,Conf_Fichas!$F150,INDIRECT(Conf_Fichas!H3))</f>
        <v>0</v>
      </c>
      <c r="I150">
        <f ca="1">SUMIF(Fichas!$F:$F,Conf_Fichas!$F150,INDIRECT(I2))+SUMIF(Fichas!$P:$P,Conf_Fichas!$F150,INDIRECT(Conf_Fichas!I3))</f>
        <v>1</v>
      </c>
      <c r="J150">
        <f ca="1">SUMIF(Fichas!$F:$F,Conf_Fichas!$F150,INDIRECT(J2))+SUMIF(Fichas!$P:$P,Conf_Fichas!$F150,INDIRECT(Conf_Fichas!J3))</f>
        <v>0</v>
      </c>
      <c r="K150">
        <f ca="1">SUMIF(Fichas!$F:$F,Conf_Fichas!$F150,INDIRECT(K2))+SUMIF(Fichas!$P:$P,Conf_Fichas!$F150,INDIRECT(Conf_Fichas!K3))</f>
        <v>2</v>
      </c>
      <c r="L150">
        <f ca="1">RANK(H150,H4:H187,0)</f>
        <v>1</v>
      </c>
      <c r="M150">
        <f t="shared" ref="M150:O150" ca="1" si="166">RANK(I150,I4:I187,0)</f>
        <v>9</v>
      </c>
      <c r="N150">
        <f t="shared" ca="1" si="166"/>
        <v>4</v>
      </c>
      <c r="O150">
        <f t="shared" ca="1" si="166"/>
        <v>10</v>
      </c>
      <c r="P150">
        <f ca="1">COUNTIF($L$4:L150,L150)-1</f>
        <v>146</v>
      </c>
      <c r="Q150">
        <f ca="1">COUNTIF($M$4:M150,M150)-1</f>
        <v>23</v>
      </c>
      <c r="R150">
        <f ca="1">COUNTIF($N$4:N150,N150)-1</f>
        <v>143</v>
      </c>
      <c r="S150">
        <f ca="1">COUNTIF($O$4:O150,O150)-1</f>
        <v>5</v>
      </c>
    </row>
    <row r="151" spans="1:19" x14ac:dyDescent="0.25">
      <c r="A151">
        <f t="shared" ca="1" si="145"/>
        <v>148</v>
      </c>
      <c r="B151">
        <f t="shared" ca="1" si="146"/>
        <v>154</v>
      </c>
      <c r="C151">
        <f t="shared" ca="1" si="147"/>
        <v>148</v>
      </c>
      <c r="D151">
        <f t="shared" ca="1" si="148"/>
        <v>29</v>
      </c>
      <c r="E151">
        <f>Plantillas!R12</f>
        <v>10</v>
      </c>
      <c r="F151" t="str">
        <f>Plantillas!S12</f>
        <v>Sebastian Giovinco</v>
      </c>
      <c r="G151" t="str">
        <f>Plantillas!T12</f>
        <v>DT</v>
      </c>
      <c r="H151">
        <f ca="1">SUMIF(Fichas!$F:$F,Conf_Fichas!$F151,INDIRECT(H2))+SUMIF(Fichas!$P:$P,Conf_Fichas!$F151,INDIRECT(Conf_Fichas!H3))</f>
        <v>0</v>
      </c>
      <c r="I151">
        <f ca="1">SUMIF(Fichas!$F:$F,Conf_Fichas!$F151,INDIRECT(I2))+SUMIF(Fichas!$P:$P,Conf_Fichas!$F151,INDIRECT(Conf_Fichas!I3))</f>
        <v>0</v>
      </c>
      <c r="J151">
        <f ca="1">SUMIF(Fichas!$F:$F,Conf_Fichas!$F151,INDIRECT(J2))+SUMIF(Fichas!$P:$P,Conf_Fichas!$F151,INDIRECT(Conf_Fichas!J3))</f>
        <v>0</v>
      </c>
      <c r="K151">
        <f ca="1">SUMIF(Fichas!$F:$F,Conf_Fichas!$F151,INDIRECT(K2))+SUMIF(Fichas!$P:$P,Conf_Fichas!$F151,INDIRECT(Conf_Fichas!K3))</f>
        <v>1</v>
      </c>
      <c r="L151">
        <f ca="1">RANK(H151,H4:H187,0)</f>
        <v>1</v>
      </c>
      <c r="M151">
        <f t="shared" ref="M151:O151" ca="1" si="167">RANK(I151,I4:I187,0)</f>
        <v>38</v>
      </c>
      <c r="N151">
        <f t="shared" ca="1" si="167"/>
        <v>4</v>
      </c>
      <c r="O151">
        <f t="shared" ca="1" si="167"/>
        <v>16</v>
      </c>
      <c r="P151">
        <f ca="1">COUNTIF($L$4:L151,L151)-1</f>
        <v>147</v>
      </c>
      <c r="Q151">
        <f ca="1">COUNTIF($M$4:M151,M151)-1</f>
        <v>116</v>
      </c>
      <c r="R151">
        <f ca="1">COUNTIF($N$4:N151,N151)-1</f>
        <v>144</v>
      </c>
      <c r="S151">
        <f ca="1">COUNTIF($O$4:O151,O151)-1</f>
        <v>13</v>
      </c>
    </row>
    <row r="152" spans="1:19" x14ac:dyDescent="0.25">
      <c r="A152">
        <f t="shared" ca="1" si="145"/>
        <v>149</v>
      </c>
      <c r="B152">
        <f t="shared" ca="1" si="146"/>
        <v>155</v>
      </c>
      <c r="C152">
        <f t="shared" ca="1" si="147"/>
        <v>149</v>
      </c>
      <c r="D152">
        <f t="shared" ca="1" si="148"/>
        <v>156</v>
      </c>
      <c r="E152">
        <f>Plantillas!R13</f>
        <v>11</v>
      </c>
      <c r="F152" t="str">
        <f>Plantillas!S13</f>
        <v>Alberto Gilardino</v>
      </c>
      <c r="G152" t="str">
        <f>Plantillas!T13</f>
        <v>DT</v>
      </c>
      <c r="H152">
        <f ca="1">SUMIF(Fichas!$F:$F,Conf_Fichas!$F152,INDIRECT(H2))+SUMIF(Fichas!$P:$P,Conf_Fichas!$F152,INDIRECT(Conf_Fichas!H3))</f>
        <v>0</v>
      </c>
      <c r="I152">
        <f ca="1">SUMIF(Fichas!$F:$F,Conf_Fichas!$F152,INDIRECT(I2))+SUMIF(Fichas!$P:$P,Conf_Fichas!$F152,INDIRECT(Conf_Fichas!I3))</f>
        <v>0</v>
      </c>
      <c r="J152">
        <f ca="1">SUMIF(Fichas!$F:$F,Conf_Fichas!$F152,INDIRECT(J2))+SUMIF(Fichas!$P:$P,Conf_Fichas!$F152,INDIRECT(Conf_Fichas!J3))</f>
        <v>0</v>
      </c>
      <c r="K152">
        <f ca="1">SUMIF(Fichas!$F:$F,Conf_Fichas!$F152,INDIRECT(K2))+SUMIF(Fichas!$P:$P,Conf_Fichas!$F152,INDIRECT(Conf_Fichas!K3))</f>
        <v>0</v>
      </c>
      <c r="L152">
        <f ca="1">RANK(H152,H4:H187,0)</f>
        <v>1</v>
      </c>
      <c r="M152">
        <f t="shared" ref="M152:O152" ca="1" si="168">RANK(I152,I4:I187,0)</f>
        <v>38</v>
      </c>
      <c r="N152">
        <f t="shared" ca="1" si="168"/>
        <v>4</v>
      </c>
      <c r="O152">
        <f t="shared" ca="1" si="168"/>
        <v>36</v>
      </c>
      <c r="P152">
        <f ca="1">COUNTIF($L$4:L152,L152)-1</f>
        <v>148</v>
      </c>
      <c r="Q152">
        <f ca="1">COUNTIF($M$4:M152,M152)-1</f>
        <v>117</v>
      </c>
      <c r="R152">
        <f ca="1">COUNTIF($N$4:N152,N152)-1</f>
        <v>145</v>
      </c>
      <c r="S152">
        <f ca="1">COUNTIF($O$4:O152,O152)-1</f>
        <v>120</v>
      </c>
    </row>
    <row r="153" spans="1:19" x14ac:dyDescent="0.25">
      <c r="A153">
        <f t="shared" ca="1" si="145"/>
        <v>150</v>
      </c>
      <c r="B153">
        <f t="shared" ca="1" si="146"/>
        <v>156</v>
      </c>
      <c r="C153">
        <f t="shared" ca="1" si="147"/>
        <v>150</v>
      </c>
      <c r="D153">
        <f t="shared" ca="1" si="148"/>
        <v>157</v>
      </c>
      <c r="E153">
        <f>Plantillas!R14</f>
        <v>12</v>
      </c>
      <c r="F153" t="str">
        <f>Plantillas!S14</f>
        <v>Salvatore Sirigu</v>
      </c>
      <c r="G153" t="str">
        <f>Plantillas!T14</f>
        <v>PT</v>
      </c>
      <c r="H153">
        <f ca="1">SUMIF(Fichas!$F:$F,Conf_Fichas!$F153,INDIRECT(H2))+SUMIF(Fichas!$P:$P,Conf_Fichas!$F153,INDIRECT(Conf_Fichas!H3))</f>
        <v>0</v>
      </c>
      <c r="I153">
        <f ca="1">SUMIF(Fichas!$F:$F,Conf_Fichas!$F153,INDIRECT(I2))+SUMIF(Fichas!$P:$P,Conf_Fichas!$F153,INDIRECT(Conf_Fichas!I3))</f>
        <v>0</v>
      </c>
      <c r="J153">
        <f ca="1">SUMIF(Fichas!$F:$F,Conf_Fichas!$F153,INDIRECT(J2))+SUMIF(Fichas!$P:$P,Conf_Fichas!$F153,INDIRECT(Conf_Fichas!J3))</f>
        <v>0</v>
      </c>
      <c r="K153">
        <f ca="1">SUMIF(Fichas!$F:$F,Conf_Fichas!$F153,INDIRECT(K2))+SUMIF(Fichas!$P:$P,Conf_Fichas!$F153,INDIRECT(Conf_Fichas!K3))</f>
        <v>0</v>
      </c>
      <c r="L153">
        <f ca="1">RANK(H153,H4:H187,0)</f>
        <v>1</v>
      </c>
      <c r="M153">
        <f t="shared" ref="M153:O153" ca="1" si="169">RANK(I153,I4:I187,0)</f>
        <v>38</v>
      </c>
      <c r="N153">
        <f t="shared" ca="1" si="169"/>
        <v>4</v>
      </c>
      <c r="O153">
        <f t="shared" ca="1" si="169"/>
        <v>36</v>
      </c>
      <c r="P153">
        <f ca="1">COUNTIF($L$4:L153,L153)-1</f>
        <v>149</v>
      </c>
      <c r="Q153">
        <f ca="1">COUNTIF($M$4:M153,M153)-1</f>
        <v>118</v>
      </c>
      <c r="R153">
        <f ca="1">COUNTIF($N$4:N153,N153)-1</f>
        <v>146</v>
      </c>
      <c r="S153">
        <f ca="1">COUNTIF($O$4:O153,O153)-1</f>
        <v>121</v>
      </c>
    </row>
    <row r="154" spans="1:19" x14ac:dyDescent="0.25">
      <c r="A154">
        <f t="shared" ca="1" si="145"/>
        <v>151</v>
      </c>
      <c r="B154">
        <f t="shared" ca="1" si="146"/>
        <v>157</v>
      </c>
      <c r="C154">
        <f t="shared" ca="1" si="147"/>
        <v>151</v>
      </c>
      <c r="D154">
        <f t="shared" ca="1" si="148"/>
        <v>158</v>
      </c>
      <c r="E154">
        <f>Plantillas!R15</f>
        <v>13</v>
      </c>
      <c r="F154" t="str">
        <f>Plantillas!S15</f>
        <v>Federico Marchetti</v>
      </c>
      <c r="G154" t="str">
        <f>Plantillas!T15</f>
        <v>PT</v>
      </c>
      <c r="H154">
        <f ca="1">SUMIF(Fichas!$F:$F,Conf_Fichas!$F154,INDIRECT(H2))+SUMIF(Fichas!$P:$P,Conf_Fichas!$F154,INDIRECT(Conf_Fichas!H3))</f>
        <v>0</v>
      </c>
      <c r="I154">
        <f ca="1">SUMIF(Fichas!$F:$F,Conf_Fichas!$F154,INDIRECT(I2))+SUMIF(Fichas!$P:$P,Conf_Fichas!$F154,INDIRECT(Conf_Fichas!I3))</f>
        <v>0</v>
      </c>
      <c r="J154">
        <f ca="1">SUMIF(Fichas!$F:$F,Conf_Fichas!$F154,INDIRECT(J2))+SUMIF(Fichas!$P:$P,Conf_Fichas!$F154,INDIRECT(Conf_Fichas!J3))</f>
        <v>0</v>
      </c>
      <c r="K154">
        <f ca="1">SUMIF(Fichas!$F:$F,Conf_Fichas!$F154,INDIRECT(K2))+SUMIF(Fichas!$P:$P,Conf_Fichas!$F154,INDIRECT(Conf_Fichas!K3))</f>
        <v>0</v>
      </c>
      <c r="L154">
        <f ca="1">RANK(H154,H4:H187,0)</f>
        <v>1</v>
      </c>
      <c r="M154">
        <f t="shared" ref="M154:O154" ca="1" si="170">RANK(I154,I4:I187,0)</f>
        <v>38</v>
      </c>
      <c r="N154">
        <f t="shared" ca="1" si="170"/>
        <v>4</v>
      </c>
      <c r="O154">
        <f t="shared" ca="1" si="170"/>
        <v>36</v>
      </c>
      <c r="P154">
        <f ca="1">COUNTIF($L$4:L154,L154)-1</f>
        <v>150</v>
      </c>
      <c r="Q154">
        <f ca="1">COUNTIF($M$4:M154,M154)-1</f>
        <v>119</v>
      </c>
      <c r="R154">
        <f ca="1">COUNTIF($N$4:N154,N154)-1</f>
        <v>147</v>
      </c>
      <c r="S154">
        <f ca="1">COUNTIF($O$4:O154,O154)-1</f>
        <v>122</v>
      </c>
    </row>
    <row r="155" spans="1:19" x14ac:dyDescent="0.25">
      <c r="A155">
        <f t="shared" ca="1" si="145"/>
        <v>152</v>
      </c>
      <c r="B155">
        <f t="shared" ca="1" si="146"/>
        <v>158</v>
      </c>
      <c r="C155">
        <f t="shared" ca="1" si="147"/>
        <v>152</v>
      </c>
      <c r="D155">
        <f t="shared" ca="1" si="148"/>
        <v>159</v>
      </c>
      <c r="E155">
        <f>Plantillas!R16</f>
        <v>14</v>
      </c>
      <c r="F155" t="str">
        <f>Plantillas!S16</f>
        <v>Stephan El Shaarawy</v>
      </c>
      <c r="G155" t="str">
        <f>Plantillas!T16</f>
        <v>DT</v>
      </c>
      <c r="H155">
        <f ca="1">SUMIF(Fichas!$F:$F,Conf_Fichas!$F155,INDIRECT(H2))+SUMIF(Fichas!$P:$P,Conf_Fichas!$F155,INDIRECT(Conf_Fichas!H3))</f>
        <v>0</v>
      </c>
      <c r="I155">
        <f ca="1">SUMIF(Fichas!$F:$F,Conf_Fichas!$F155,INDIRECT(I2))+SUMIF(Fichas!$P:$P,Conf_Fichas!$F155,INDIRECT(Conf_Fichas!I3))</f>
        <v>0</v>
      </c>
      <c r="J155">
        <f ca="1">SUMIF(Fichas!$F:$F,Conf_Fichas!$F155,INDIRECT(J2))+SUMIF(Fichas!$P:$P,Conf_Fichas!$F155,INDIRECT(Conf_Fichas!J3))</f>
        <v>0</v>
      </c>
      <c r="K155">
        <f ca="1">SUMIF(Fichas!$F:$F,Conf_Fichas!$F155,INDIRECT(K2))+SUMIF(Fichas!$P:$P,Conf_Fichas!$F155,INDIRECT(Conf_Fichas!K3))</f>
        <v>0</v>
      </c>
      <c r="L155">
        <f ca="1">RANK(H155,H4:H187,0)</f>
        <v>1</v>
      </c>
      <c r="M155">
        <f t="shared" ref="M155:O155" ca="1" si="171">RANK(I155,I4:I187,0)</f>
        <v>38</v>
      </c>
      <c r="N155">
        <f t="shared" ca="1" si="171"/>
        <v>4</v>
      </c>
      <c r="O155">
        <f t="shared" ca="1" si="171"/>
        <v>36</v>
      </c>
      <c r="P155">
        <f ca="1">COUNTIF($L$4:L155,L155)-1</f>
        <v>151</v>
      </c>
      <c r="Q155">
        <f ca="1">COUNTIF($M$4:M155,M155)-1</f>
        <v>120</v>
      </c>
      <c r="R155">
        <f ca="1">COUNTIF($N$4:N155,N155)-1</f>
        <v>148</v>
      </c>
      <c r="S155">
        <f ca="1">COUNTIF($O$4:O155,O155)-1</f>
        <v>123</v>
      </c>
    </row>
    <row r="156" spans="1:19" x14ac:dyDescent="0.25">
      <c r="A156">
        <f t="shared" ca="1" si="145"/>
        <v>153</v>
      </c>
      <c r="B156">
        <f t="shared" ca="1" si="146"/>
        <v>33</v>
      </c>
      <c r="C156">
        <f t="shared" ca="1" si="147"/>
        <v>153</v>
      </c>
      <c r="D156">
        <f t="shared" ca="1" si="148"/>
        <v>160</v>
      </c>
      <c r="E156">
        <f>Plantillas!R17</f>
        <v>15</v>
      </c>
      <c r="F156" t="str">
        <f>Plantillas!S17</f>
        <v>Andrea Barzagli</v>
      </c>
      <c r="G156" t="str">
        <f>Plantillas!T17</f>
        <v>DF</v>
      </c>
      <c r="H156">
        <f ca="1">SUMIF(Fichas!$F:$F,Conf_Fichas!$F156,INDIRECT(H2))+SUMIF(Fichas!$P:$P,Conf_Fichas!$F156,INDIRECT(Conf_Fichas!H3))</f>
        <v>0</v>
      </c>
      <c r="I156">
        <f ca="1">SUMIF(Fichas!$F:$F,Conf_Fichas!$F156,INDIRECT(I2))+SUMIF(Fichas!$P:$P,Conf_Fichas!$F156,INDIRECT(Conf_Fichas!I3))</f>
        <v>1</v>
      </c>
      <c r="J156">
        <f ca="1">SUMIF(Fichas!$F:$F,Conf_Fichas!$F156,INDIRECT(J2))+SUMIF(Fichas!$P:$P,Conf_Fichas!$F156,INDIRECT(Conf_Fichas!J3))</f>
        <v>0</v>
      </c>
      <c r="K156">
        <f ca="1">SUMIF(Fichas!$F:$F,Conf_Fichas!$F156,INDIRECT(K2))+SUMIF(Fichas!$P:$P,Conf_Fichas!$F156,INDIRECT(Conf_Fichas!K3))</f>
        <v>0</v>
      </c>
      <c r="L156">
        <f ca="1">RANK(H156,H4:H187,0)</f>
        <v>1</v>
      </c>
      <c r="M156">
        <f t="shared" ref="M156:O156" ca="1" si="172">RANK(I156,I4:I187,0)</f>
        <v>9</v>
      </c>
      <c r="N156">
        <f t="shared" ca="1" si="172"/>
        <v>4</v>
      </c>
      <c r="O156">
        <f t="shared" ca="1" si="172"/>
        <v>36</v>
      </c>
      <c r="P156">
        <f ca="1">COUNTIF($L$4:L156,L156)-1</f>
        <v>152</v>
      </c>
      <c r="Q156">
        <f ca="1">COUNTIF($M$4:M156,M156)-1</f>
        <v>24</v>
      </c>
      <c r="R156">
        <f ca="1">COUNTIF($N$4:N156,N156)-1</f>
        <v>149</v>
      </c>
      <c r="S156">
        <f ca="1">COUNTIF($O$4:O156,O156)-1</f>
        <v>124</v>
      </c>
    </row>
    <row r="157" spans="1:19" x14ac:dyDescent="0.25">
      <c r="A157">
        <f t="shared" ca="1" si="145"/>
        <v>154</v>
      </c>
      <c r="B157">
        <f t="shared" ca="1" si="146"/>
        <v>8</v>
      </c>
      <c r="C157">
        <f t="shared" ca="1" si="147"/>
        <v>154</v>
      </c>
      <c r="D157">
        <f t="shared" ca="1" si="148"/>
        <v>30</v>
      </c>
      <c r="E157">
        <f>Plantillas!R18</f>
        <v>16</v>
      </c>
      <c r="F157" t="str">
        <f>Plantillas!S18</f>
        <v>Daniele De Rossi</v>
      </c>
      <c r="G157" t="str">
        <f>Plantillas!T18</f>
        <v>MC</v>
      </c>
      <c r="H157">
        <f ca="1">SUMIF(Fichas!$F:$F,Conf_Fichas!$F157,INDIRECT(H2))+SUMIF(Fichas!$P:$P,Conf_Fichas!$F157,INDIRECT(Conf_Fichas!H3))</f>
        <v>0</v>
      </c>
      <c r="I157">
        <f ca="1">SUMIF(Fichas!$F:$F,Conf_Fichas!$F157,INDIRECT(I2))+SUMIF(Fichas!$P:$P,Conf_Fichas!$F157,INDIRECT(Conf_Fichas!I3))</f>
        <v>2</v>
      </c>
      <c r="J157">
        <f ca="1">SUMIF(Fichas!$F:$F,Conf_Fichas!$F157,INDIRECT(J2))+SUMIF(Fichas!$P:$P,Conf_Fichas!$F157,INDIRECT(Conf_Fichas!J3))</f>
        <v>0</v>
      </c>
      <c r="K157">
        <f ca="1">SUMIF(Fichas!$F:$F,Conf_Fichas!$F157,INDIRECT(K2))+SUMIF(Fichas!$P:$P,Conf_Fichas!$F157,INDIRECT(Conf_Fichas!K3))</f>
        <v>1</v>
      </c>
      <c r="L157">
        <f ca="1">RANK(H157,H4:H187,0)</f>
        <v>1</v>
      </c>
      <c r="M157">
        <f t="shared" ref="M157:O157" ca="1" si="173">RANK(I157,I4:I187,0)</f>
        <v>1</v>
      </c>
      <c r="N157">
        <f t="shared" ca="1" si="173"/>
        <v>4</v>
      </c>
      <c r="O157">
        <f t="shared" ca="1" si="173"/>
        <v>16</v>
      </c>
      <c r="P157">
        <f ca="1">COUNTIF($L$4:L157,L157)-1</f>
        <v>153</v>
      </c>
      <c r="Q157">
        <f ca="1">COUNTIF($M$4:M157,M157)-1</f>
        <v>7</v>
      </c>
      <c r="R157">
        <f ca="1">COUNTIF($N$4:N157,N157)-1</f>
        <v>150</v>
      </c>
      <c r="S157">
        <f ca="1">COUNTIF($O$4:O157,O157)-1</f>
        <v>14</v>
      </c>
    </row>
    <row r="158" spans="1:19" x14ac:dyDescent="0.25">
      <c r="A158">
        <f t="shared" ca="1" si="145"/>
        <v>155</v>
      </c>
      <c r="B158">
        <f t="shared" ca="1" si="146"/>
        <v>159</v>
      </c>
      <c r="C158">
        <f t="shared" ca="1" si="147"/>
        <v>155</v>
      </c>
      <c r="D158">
        <f t="shared" ca="1" si="148"/>
        <v>161</v>
      </c>
      <c r="E158">
        <f>Plantillas!R19</f>
        <v>17</v>
      </c>
      <c r="F158" t="str">
        <f>Plantillas!S19</f>
        <v>Alessio Cerci</v>
      </c>
      <c r="G158" t="str">
        <f>Plantillas!T19</f>
        <v>DT</v>
      </c>
      <c r="H158">
        <f ca="1">SUMIF(Fichas!$F:$F,Conf_Fichas!$F158,INDIRECT(H2))+SUMIF(Fichas!$P:$P,Conf_Fichas!$F158,INDIRECT(Conf_Fichas!H3))</f>
        <v>0</v>
      </c>
      <c r="I158">
        <f ca="1">SUMIF(Fichas!$F:$F,Conf_Fichas!$F158,INDIRECT(I2))+SUMIF(Fichas!$P:$P,Conf_Fichas!$F158,INDIRECT(Conf_Fichas!I3))</f>
        <v>0</v>
      </c>
      <c r="J158">
        <f ca="1">SUMIF(Fichas!$F:$F,Conf_Fichas!$F158,INDIRECT(J2))+SUMIF(Fichas!$P:$P,Conf_Fichas!$F158,INDIRECT(Conf_Fichas!J3))</f>
        <v>0</v>
      </c>
      <c r="K158">
        <f ca="1">SUMIF(Fichas!$F:$F,Conf_Fichas!$F158,INDIRECT(K2))+SUMIF(Fichas!$P:$P,Conf_Fichas!$F158,INDIRECT(Conf_Fichas!K3))</f>
        <v>0</v>
      </c>
      <c r="L158">
        <f ca="1">RANK(H158,H4:H187,0)</f>
        <v>1</v>
      </c>
      <c r="M158">
        <f t="shared" ref="M158:O158" ca="1" si="174">RANK(I158,I4:I187,0)</f>
        <v>38</v>
      </c>
      <c r="N158">
        <f t="shared" ca="1" si="174"/>
        <v>4</v>
      </c>
      <c r="O158">
        <f t="shared" ca="1" si="174"/>
        <v>36</v>
      </c>
      <c r="P158">
        <f ca="1">COUNTIF($L$4:L158,L158)-1</f>
        <v>154</v>
      </c>
      <c r="Q158">
        <f ca="1">COUNTIF($M$4:M158,M158)-1</f>
        <v>121</v>
      </c>
      <c r="R158">
        <f ca="1">COUNTIF($N$4:N158,N158)-1</f>
        <v>151</v>
      </c>
      <c r="S158">
        <f ca="1">COUNTIF($O$4:O158,O158)-1</f>
        <v>125</v>
      </c>
    </row>
    <row r="159" spans="1:19" x14ac:dyDescent="0.25">
      <c r="A159">
        <f t="shared" ca="1" si="145"/>
        <v>156</v>
      </c>
      <c r="B159">
        <f t="shared" ca="1" si="146"/>
        <v>34</v>
      </c>
      <c r="C159">
        <f t="shared" ca="1" si="147"/>
        <v>156</v>
      </c>
      <c r="D159">
        <f t="shared" ca="1" si="148"/>
        <v>162</v>
      </c>
      <c r="E159">
        <f>Plantillas!R20</f>
        <v>18</v>
      </c>
      <c r="F159" t="str">
        <f>Plantillas!S20</f>
        <v>Riccardo Montolivo</v>
      </c>
      <c r="G159" t="str">
        <f>Plantillas!T20</f>
        <v>MC</v>
      </c>
      <c r="H159">
        <f ca="1">SUMIF(Fichas!$F:$F,Conf_Fichas!$F159,INDIRECT(H2))+SUMIF(Fichas!$P:$P,Conf_Fichas!$F159,INDIRECT(Conf_Fichas!H3))</f>
        <v>0</v>
      </c>
      <c r="I159">
        <f ca="1">SUMIF(Fichas!$F:$F,Conf_Fichas!$F159,INDIRECT(I2))+SUMIF(Fichas!$P:$P,Conf_Fichas!$F159,INDIRECT(Conf_Fichas!I3))</f>
        <v>1</v>
      </c>
      <c r="J159">
        <f ca="1">SUMIF(Fichas!$F:$F,Conf_Fichas!$F159,INDIRECT(J2))+SUMIF(Fichas!$P:$P,Conf_Fichas!$F159,INDIRECT(Conf_Fichas!J3))</f>
        <v>0</v>
      </c>
      <c r="K159">
        <f ca="1">SUMIF(Fichas!$F:$F,Conf_Fichas!$F159,INDIRECT(K2))+SUMIF(Fichas!$P:$P,Conf_Fichas!$F159,INDIRECT(Conf_Fichas!K3))</f>
        <v>0</v>
      </c>
      <c r="L159">
        <f ca="1">RANK(H159,H4:H187,0)</f>
        <v>1</v>
      </c>
      <c r="M159">
        <f t="shared" ref="M159:O159" ca="1" si="175">RANK(I159,I4:I187,0)</f>
        <v>9</v>
      </c>
      <c r="N159">
        <f t="shared" ca="1" si="175"/>
        <v>4</v>
      </c>
      <c r="O159">
        <f t="shared" ca="1" si="175"/>
        <v>36</v>
      </c>
      <c r="P159">
        <f ca="1">COUNTIF($L$4:L159,L159)-1</f>
        <v>155</v>
      </c>
      <c r="Q159">
        <f ca="1">COUNTIF($M$4:M159,M159)-1</f>
        <v>25</v>
      </c>
      <c r="R159">
        <f ca="1">COUNTIF($N$4:N159,N159)-1</f>
        <v>152</v>
      </c>
      <c r="S159">
        <f ca="1">COUNTIF($O$4:O159,O159)-1</f>
        <v>126</v>
      </c>
    </row>
    <row r="160" spans="1:19" x14ac:dyDescent="0.25">
      <c r="A160">
        <f t="shared" ca="1" si="145"/>
        <v>157</v>
      </c>
      <c r="B160">
        <f t="shared" ca="1" si="146"/>
        <v>160</v>
      </c>
      <c r="C160">
        <f t="shared" ca="1" si="147"/>
        <v>157</v>
      </c>
      <c r="D160">
        <f t="shared" ca="1" si="148"/>
        <v>163</v>
      </c>
      <c r="E160">
        <f>Plantillas!R21</f>
        <v>19</v>
      </c>
      <c r="F160" t="str">
        <f>Plantillas!S21</f>
        <v>Leonardo Bonucci</v>
      </c>
      <c r="G160" t="str">
        <f>Plantillas!T21</f>
        <v>DF</v>
      </c>
      <c r="H160">
        <f ca="1">SUMIF(Fichas!$F:$F,Conf_Fichas!$F160,INDIRECT(H2))+SUMIF(Fichas!$P:$P,Conf_Fichas!$F160,INDIRECT(Conf_Fichas!H3))</f>
        <v>0</v>
      </c>
      <c r="I160">
        <f ca="1">SUMIF(Fichas!$F:$F,Conf_Fichas!$F160,INDIRECT(I2))+SUMIF(Fichas!$P:$P,Conf_Fichas!$F160,INDIRECT(Conf_Fichas!I3))</f>
        <v>0</v>
      </c>
      <c r="J160">
        <f ca="1">SUMIF(Fichas!$F:$F,Conf_Fichas!$F160,INDIRECT(J2))+SUMIF(Fichas!$P:$P,Conf_Fichas!$F160,INDIRECT(Conf_Fichas!J3))</f>
        <v>0</v>
      </c>
      <c r="K160">
        <f ca="1">SUMIF(Fichas!$F:$F,Conf_Fichas!$F160,INDIRECT(K2))+SUMIF(Fichas!$P:$P,Conf_Fichas!$F160,INDIRECT(Conf_Fichas!K3))</f>
        <v>0</v>
      </c>
      <c r="L160">
        <f ca="1">RANK(H160,H4:H187,0)</f>
        <v>1</v>
      </c>
      <c r="M160">
        <f t="shared" ref="M160:O160" ca="1" si="176">RANK(I160,I4:I187,0)</f>
        <v>38</v>
      </c>
      <c r="N160">
        <f t="shared" ca="1" si="176"/>
        <v>4</v>
      </c>
      <c r="O160">
        <f t="shared" ca="1" si="176"/>
        <v>36</v>
      </c>
      <c r="P160">
        <f ca="1">COUNTIF($L$4:L160,L160)-1</f>
        <v>156</v>
      </c>
      <c r="Q160">
        <f ca="1">COUNTIF($M$4:M160,M160)-1</f>
        <v>122</v>
      </c>
      <c r="R160">
        <f ca="1">COUNTIF($N$4:N160,N160)-1</f>
        <v>153</v>
      </c>
      <c r="S160">
        <f ca="1">COUNTIF($O$4:O160,O160)-1</f>
        <v>127</v>
      </c>
    </row>
    <row r="161" spans="1:19" x14ac:dyDescent="0.25">
      <c r="A161">
        <f t="shared" ca="1" si="145"/>
        <v>158</v>
      </c>
      <c r="B161">
        <f t="shared" ca="1" si="146"/>
        <v>161</v>
      </c>
      <c r="C161">
        <f t="shared" ca="1" si="147"/>
        <v>158</v>
      </c>
      <c r="D161">
        <f t="shared" ca="1" si="148"/>
        <v>164</v>
      </c>
      <c r="E161">
        <f>Plantillas!R22</f>
        <v>20</v>
      </c>
      <c r="F161" t="str">
        <f>Plantillas!S22</f>
        <v>Ignazio Abate</v>
      </c>
      <c r="G161" t="str">
        <f>Plantillas!T22</f>
        <v>DF</v>
      </c>
      <c r="H161">
        <f ca="1">SUMIF(Fichas!$F:$F,Conf_Fichas!$F161,INDIRECT(H2))+SUMIF(Fichas!$P:$P,Conf_Fichas!$F161,INDIRECT(Conf_Fichas!H3))</f>
        <v>0</v>
      </c>
      <c r="I161">
        <f ca="1">SUMIF(Fichas!$F:$F,Conf_Fichas!$F161,INDIRECT(I2))+SUMIF(Fichas!$P:$P,Conf_Fichas!$F161,INDIRECT(Conf_Fichas!I3))</f>
        <v>0</v>
      </c>
      <c r="J161">
        <f ca="1">SUMIF(Fichas!$F:$F,Conf_Fichas!$F161,INDIRECT(J2))+SUMIF(Fichas!$P:$P,Conf_Fichas!$F161,INDIRECT(Conf_Fichas!J3))</f>
        <v>0</v>
      </c>
      <c r="K161">
        <f ca="1">SUMIF(Fichas!$F:$F,Conf_Fichas!$F161,INDIRECT(K2))+SUMIF(Fichas!$P:$P,Conf_Fichas!$F161,INDIRECT(Conf_Fichas!K3))</f>
        <v>0</v>
      </c>
      <c r="L161">
        <f ca="1">RANK(H161,H4:H187,0)</f>
        <v>1</v>
      </c>
      <c r="M161">
        <f t="shared" ref="M161:O161" ca="1" si="177">RANK(I161,I4:I187,0)</f>
        <v>38</v>
      </c>
      <c r="N161">
        <f t="shared" ca="1" si="177"/>
        <v>4</v>
      </c>
      <c r="O161">
        <f t="shared" ca="1" si="177"/>
        <v>36</v>
      </c>
      <c r="P161">
        <f ca="1">COUNTIF($L$4:L161,L161)-1</f>
        <v>157</v>
      </c>
      <c r="Q161">
        <f ca="1">COUNTIF($M$4:M161,M161)-1</f>
        <v>123</v>
      </c>
      <c r="R161">
        <f ca="1">COUNTIF($N$4:N161,N161)-1</f>
        <v>154</v>
      </c>
      <c r="S161">
        <f ca="1">COUNTIF($O$4:O161,O161)-1</f>
        <v>128</v>
      </c>
    </row>
    <row r="162" spans="1:19" x14ac:dyDescent="0.25">
      <c r="A162">
        <f t="shared" ca="1" si="145"/>
        <v>159</v>
      </c>
      <c r="B162">
        <f t="shared" ca="1" si="146"/>
        <v>162</v>
      </c>
      <c r="C162">
        <f t="shared" ca="1" si="147"/>
        <v>159</v>
      </c>
      <c r="D162">
        <f t="shared" ca="1" si="148"/>
        <v>31</v>
      </c>
      <c r="E162">
        <f>Plantillas!R23</f>
        <v>21</v>
      </c>
      <c r="F162" t="str">
        <f>Plantillas!S23</f>
        <v>Andrea Pirlo</v>
      </c>
      <c r="G162" t="str">
        <f>Plantillas!T23</f>
        <v>MC</v>
      </c>
      <c r="H162">
        <f ca="1">SUMIF(Fichas!$F:$F,Conf_Fichas!$F162,INDIRECT(H2))+SUMIF(Fichas!$P:$P,Conf_Fichas!$F162,INDIRECT(Conf_Fichas!H3))</f>
        <v>0</v>
      </c>
      <c r="I162">
        <f ca="1">SUMIF(Fichas!$F:$F,Conf_Fichas!$F162,INDIRECT(I2))+SUMIF(Fichas!$P:$P,Conf_Fichas!$F162,INDIRECT(Conf_Fichas!I3))</f>
        <v>0</v>
      </c>
      <c r="J162">
        <f ca="1">SUMIF(Fichas!$F:$F,Conf_Fichas!$F162,INDIRECT(J2))+SUMIF(Fichas!$P:$P,Conf_Fichas!$F162,INDIRECT(Conf_Fichas!J3))</f>
        <v>0</v>
      </c>
      <c r="K162">
        <f ca="1">SUMIF(Fichas!$F:$F,Conf_Fichas!$F162,INDIRECT(K2))+SUMIF(Fichas!$P:$P,Conf_Fichas!$F162,INDIRECT(Conf_Fichas!K3))</f>
        <v>1</v>
      </c>
      <c r="L162">
        <f ca="1">RANK(H162,H4:H187,0)</f>
        <v>1</v>
      </c>
      <c r="M162">
        <f t="shared" ref="M162:O162" ca="1" si="178">RANK(I162,I4:I187,0)</f>
        <v>38</v>
      </c>
      <c r="N162">
        <f t="shared" ca="1" si="178"/>
        <v>4</v>
      </c>
      <c r="O162">
        <f t="shared" ca="1" si="178"/>
        <v>16</v>
      </c>
      <c r="P162">
        <f ca="1">COUNTIF($L$4:L162,L162)-1</f>
        <v>158</v>
      </c>
      <c r="Q162">
        <f ca="1">COUNTIF($M$4:M162,M162)-1</f>
        <v>124</v>
      </c>
      <c r="R162">
        <f ca="1">COUNTIF($N$4:N162,N162)-1</f>
        <v>155</v>
      </c>
      <c r="S162">
        <f ca="1">COUNTIF($O$4:O162,O162)-1</f>
        <v>15</v>
      </c>
    </row>
    <row r="163" spans="1:19" x14ac:dyDescent="0.25">
      <c r="A163">
        <f t="shared" ca="1" si="145"/>
        <v>160</v>
      </c>
      <c r="B163">
        <f t="shared" ca="1" si="146"/>
        <v>163</v>
      </c>
      <c r="C163">
        <f t="shared" ca="1" si="147"/>
        <v>160</v>
      </c>
      <c r="D163">
        <f t="shared" ca="1" si="148"/>
        <v>32</v>
      </c>
      <c r="E163">
        <f>Plantillas!R24</f>
        <v>22</v>
      </c>
      <c r="F163" t="str">
        <f>Plantillas!S24</f>
        <v>Emanuele Giaccherini</v>
      </c>
      <c r="G163" t="str">
        <f>Plantillas!T24</f>
        <v>MC</v>
      </c>
      <c r="H163">
        <f ca="1">SUMIF(Fichas!$F:$F,Conf_Fichas!$F163,INDIRECT(H2))+SUMIF(Fichas!$P:$P,Conf_Fichas!$F163,INDIRECT(Conf_Fichas!H3))</f>
        <v>0</v>
      </c>
      <c r="I163">
        <f ca="1">SUMIF(Fichas!$F:$F,Conf_Fichas!$F163,INDIRECT(I2))+SUMIF(Fichas!$P:$P,Conf_Fichas!$F163,INDIRECT(Conf_Fichas!I3))</f>
        <v>0</v>
      </c>
      <c r="J163">
        <f ca="1">SUMIF(Fichas!$F:$F,Conf_Fichas!$F163,INDIRECT(J2))+SUMIF(Fichas!$P:$P,Conf_Fichas!$F163,INDIRECT(Conf_Fichas!J3))</f>
        <v>0</v>
      </c>
      <c r="K163">
        <f ca="1">SUMIF(Fichas!$F:$F,Conf_Fichas!$F163,INDIRECT(K2))+SUMIF(Fichas!$P:$P,Conf_Fichas!$F163,INDIRECT(Conf_Fichas!K3))</f>
        <v>1</v>
      </c>
      <c r="L163">
        <f ca="1">RANK(H163,H4:H187,0)</f>
        <v>1</v>
      </c>
      <c r="M163">
        <f t="shared" ref="M163:O163" ca="1" si="179">RANK(I163,I4:I187,0)</f>
        <v>38</v>
      </c>
      <c r="N163">
        <f t="shared" ca="1" si="179"/>
        <v>4</v>
      </c>
      <c r="O163">
        <f t="shared" ca="1" si="179"/>
        <v>16</v>
      </c>
      <c r="P163">
        <f ca="1">COUNTIF($L$4:L163,L163)-1</f>
        <v>159</v>
      </c>
      <c r="Q163">
        <f ca="1">COUNTIF($M$4:M163,M163)-1</f>
        <v>125</v>
      </c>
      <c r="R163">
        <f ca="1">COUNTIF($N$4:N163,N163)-1</f>
        <v>156</v>
      </c>
      <c r="S163">
        <f ca="1">COUNTIF($O$4:O163,O163)-1</f>
        <v>16</v>
      </c>
    </row>
    <row r="164" spans="1:19" x14ac:dyDescent="0.25">
      <c r="A164">
        <f t="shared" ca="1" si="145"/>
        <v>161</v>
      </c>
      <c r="B164">
        <f t="shared" ca="1" si="146"/>
        <v>164</v>
      </c>
      <c r="C164">
        <f t="shared" ca="1" si="147"/>
        <v>161</v>
      </c>
      <c r="D164">
        <f t="shared" ca="1" si="148"/>
        <v>33</v>
      </c>
      <c r="E164">
        <f>Plantillas!R25</f>
        <v>23</v>
      </c>
      <c r="F164" t="str">
        <f>Plantillas!S25</f>
        <v>Alessandro Diamanti</v>
      </c>
      <c r="G164" t="str">
        <f>Plantillas!T25</f>
        <v>MC</v>
      </c>
      <c r="H164">
        <f ca="1">SUMIF(Fichas!$F:$F,Conf_Fichas!$F164,INDIRECT(H2))+SUMIF(Fichas!$P:$P,Conf_Fichas!$F164,INDIRECT(Conf_Fichas!H3))</f>
        <v>0</v>
      </c>
      <c r="I164">
        <f ca="1">SUMIF(Fichas!$F:$F,Conf_Fichas!$F164,INDIRECT(I2))+SUMIF(Fichas!$P:$P,Conf_Fichas!$F164,INDIRECT(Conf_Fichas!I3))</f>
        <v>0</v>
      </c>
      <c r="J164">
        <f ca="1">SUMIF(Fichas!$F:$F,Conf_Fichas!$F164,INDIRECT(J2))+SUMIF(Fichas!$P:$P,Conf_Fichas!$F164,INDIRECT(Conf_Fichas!J3))</f>
        <v>0</v>
      </c>
      <c r="K164">
        <f ca="1">SUMIF(Fichas!$F:$F,Conf_Fichas!$F164,INDIRECT(K2))+SUMIF(Fichas!$P:$P,Conf_Fichas!$F164,INDIRECT(Conf_Fichas!K3))</f>
        <v>1</v>
      </c>
      <c r="L164">
        <f ca="1">RANK(H164,H4:H187,0)</f>
        <v>1</v>
      </c>
      <c r="M164">
        <f t="shared" ref="M164:O164" ca="1" si="180">RANK(I164,I4:I187,0)</f>
        <v>38</v>
      </c>
      <c r="N164">
        <f t="shared" ca="1" si="180"/>
        <v>4</v>
      </c>
      <c r="O164">
        <f t="shared" ca="1" si="180"/>
        <v>16</v>
      </c>
      <c r="P164">
        <f ca="1">COUNTIF($L$4:L164,L164)-1</f>
        <v>160</v>
      </c>
      <c r="Q164">
        <f ca="1">COUNTIF($M$4:M164,M164)-1</f>
        <v>126</v>
      </c>
      <c r="R164">
        <f ca="1">COUNTIF($N$4:N164,N164)-1</f>
        <v>157</v>
      </c>
      <c r="S164">
        <f ca="1">COUNTIF($O$4:O164,O164)-1</f>
        <v>17</v>
      </c>
    </row>
    <row r="165" spans="1:19" x14ac:dyDescent="0.25">
      <c r="A165">
        <f t="shared" ca="1" si="145"/>
        <v>162</v>
      </c>
      <c r="B165">
        <f t="shared" ca="1" si="146"/>
        <v>165</v>
      </c>
      <c r="C165">
        <f t="shared" ca="1" si="147"/>
        <v>162</v>
      </c>
      <c r="D165">
        <f t="shared" ca="1" si="148"/>
        <v>165</v>
      </c>
      <c r="E165">
        <f>Plantillas!R29</f>
        <v>1</v>
      </c>
      <c r="F165" t="str">
        <f>Plantillas!S29</f>
        <v>Vincent Enyeama</v>
      </c>
      <c r="G165" t="str">
        <f>Plantillas!T29</f>
        <v>PT</v>
      </c>
      <c r="H165">
        <f ca="1">SUMIF(Fichas!$F:$F,Conf_Fichas!$F165,INDIRECT(H2))+SUMIF(Fichas!$P:$P,Conf_Fichas!$F165,INDIRECT(Conf_Fichas!H3))</f>
        <v>0</v>
      </c>
      <c r="I165">
        <f ca="1">SUMIF(Fichas!$F:$F,Conf_Fichas!$F165,INDIRECT(I2))+SUMIF(Fichas!$P:$P,Conf_Fichas!$F165,INDIRECT(Conf_Fichas!I3))</f>
        <v>0</v>
      </c>
      <c r="J165">
        <f ca="1">SUMIF(Fichas!$F:$F,Conf_Fichas!$F165,INDIRECT(J2))+SUMIF(Fichas!$P:$P,Conf_Fichas!$F165,INDIRECT(Conf_Fichas!J3))</f>
        <v>0</v>
      </c>
      <c r="K165">
        <f ca="1">SUMIF(Fichas!$F:$F,Conf_Fichas!$F165,INDIRECT(K2))+SUMIF(Fichas!$P:$P,Conf_Fichas!$F165,INDIRECT(Conf_Fichas!K3))</f>
        <v>0</v>
      </c>
      <c r="L165">
        <f ca="1">RANK(H165,H4:H187,0)</f>
        <v>1</v>
      </c>
      <c r="M165">
        <f t="shared" ref="M165:O165" ca="1" si="181">RANK(I165,I4:I187,0)</f>
        <v>38</v>
      </c>
      <c r="N165">
        <f t="shared" ca="1" si="181"/>
        <v>4</v>
      </c>
      <c r="O165">
        <f t="shared" ca="1" si="181"/>
        <v>36</v>
      </c>
      <c r="P165">
        <f ca="1">COUNTIF($L$4:L165,L165)-1</f>
        <v>161</v>
      </c>
      <c r="Q165">
        <f ca="1">COUNTIF($M$4:M165,M165)-1</f>
        <v>127</v>
      </c>
      <c r="R165">
        <f ca="1">COUNTIF($N$4:N165,N165)-1</f>
        <v>158</v>
      </c>
      <c r="S165">
        <f ca="1">COUNTIF($O$4:O165,O165)-1</f>
        <v>129</v>
      </c>
    </row>
    <row r="166" spans="1:19" x14ac:dyDescent="0.25">
      <c r="A166">
        <f t="shared" ca="1" si="145"/>
        <v>163</v>
      </c>
      <c r="B166">
        <f t="shared" ca="1" si="146"/>
        <v>166</v>
      </c>
      <c r="C166">
        <f t="shared" ca="1" si="147"/>
        <v>163</v>
      </c>
      <c r="D166">
        <f t="shared" ca="1" si="148"/>
        <v>166</v>
      </c>
      <c r="E166">
        <f>Plantillas!R30</f>
        <v>2</v>
      </c>
      <c r="F166" t="str">
        <f>Plantillas!S30</f>
        <v>Godfrey Oboabona</v>
      </c>
      <c r="G166" t="str">
        <f>Plantillas!T30</f>
        <v>DF</v>
      </c>
      <c r="H166">
        <f ca="1">SUMIF(Fichas!$F:$F,Conf_Fichas!$F166,INDIRECT(H2))+SUMIF(Fichas!$P:$P,Conf_Fichas!$F166,INDIRECT(Conf_Fichas!H3))</f>
        <v>0</v>
      </c>
      <c r="I166">
        <f ca="1">SUMIF(Fichas!$F:$F,Conf_Fichas!$F166,INDIRECT(I2))+SUMIF(Fichas!$P:$P,Conf_Fichas!$F166,INDIRECT(Conf_Fichas!I3))</f>
        <v>0</v>
      </c>
      <c r="J166">
        <f ca="1">SUMIF(Fichas!$F:$F,Conf_Fichas!$F166,INDIRECT(J2))+SUMIF(Fichas!$P:$P,Conf_Fichas!$F166,INDIRECT(Conf_Fichas!J3))</f>
        <v>0</v>
      </c>
      <c r="K166">
        <f ca="1">SUMIF(Fichas!$F:$F,Conf_Fichas!$F166,INDIRECT(K2))+SUMIF(Fichas!$P:$P,Conf_Fichas!$F166,INDIRECT(Conf_Fichas!K3))</f>
        <v>0</v>
      </c>
      <c r="L166">
        <f ca="1">RANK(H166,H4:H187,0)</f>
        <v>1</v>
      </c>
      <c r="M166">
        <f t="shared" ref="M166:O166" ca="1" si="182">RANK(I166,I4:I187,0)</f>
        <v>38</v>
      </c>
      <c r="N166">
        <f t="shared" ca="1" si="182"/>
        <v>4</v>
      </c>
      <c r="O166">
        <f t="shared" ca="1" si="182"/>
        <v>36</v>
      </c>
      <c r="P166">
        <f ca="1">COUNTIF($L$4:L166,L166)-1</f>
        <v>162</v>
      </c>
      <c r="Q166">
        <f ca="1">COUNTIF($M$4:M166,M166)-1</f>
        <v>128</v>
      </c>
      <c r="R166">
        <f ca="1">COUNTIF($N$4:N166,N166)-1</f>
        <v>159</v>
      </c>
      <c r="S166">
        <f ca="1">COUNTIF($O$4:O166,O166)-1</f>
        <v>130</v>
      </c>
    </row>
    <row r="167" spans="1:19" x14ac:dyDescent="0.25">
      <c r="A167">
        <f t="shared" ca="1" si="145"/>
        <v>164</v>
      </c>
      <c r="B167">
        <f t="shared" ca="1" si="146"/>
        <v>167</v>
      </c>
      <c r="C167">
        <f t="shared" ca="1" si="147"/>
        <v>164</v>
      </c>
      <c r="D167">
        <f t="shared" ca="1" si="148"/>
        <v>34</v>
      </c>
      <c r="E167">
        <f>Plantillas!R31</f>
        <v>3</v>
      </c>
      <c r="F167" t="str">
        <f>Plantillas!S31</f>
        <v>Uwa Elderson Echiéjilé</v>
      </c>
      <c r="G167" t="str">
        <f>Plantillas!T31</f>
        <v>DF</v>
      </c>
      <c r="H167">
        <f ca="1">SUMIF(Fichas!$F:$F,Conf_Fichas!$F167,INDIRECT(H2))+SUMIF(Fichas!$P:$P,Conf_Fichas!$F167,INDIRECT(Conf_Fichas!H3))</f>
        <v>0</v>
      </c>
      <c r="I167">
        <f ca="1">SUMIF(Fichas!$F:$F,Conf_Fichas!$F167,INDIRECT(I2))+SUMIF(Fichas!$P:$P,Conf_Fichas!$F167,INDIRECT(Conf_Fichas!I3))</f>
        <v>0</v>
      </c>
      <c r="J167">
        <f ca="1">SUMIF(Fichas!$F:$F,Conf_Fichas!$F167,INDIRECT(J2))+SUMIF(Fichas!$P:$P,Conf_Fichas!$F167,INDIRECT(Conf_Fichas!J3))</f>
        <v>0</v>
      </c>
      <c r="K167">
        <f ca="1">SUMIF(Fichas!$F:$F,Conf_Fichas!$F167,INDIRECT(K2))+SUMIF(Fichas!$P:$P,Conf_Fichas!$F167,INDIRECT(Conf_Fichas!K3))</f>
        <v>1</v>
      </c>
      <c r="L167">
        <f ca="1">RANK(H167,H4:H187,0)</f>
        <v>1</v>
      </c>
      <c r="M167">
        <f t="shared" ref="M167:O167" ca="1" si="183">RANK(I167,I4:I187,0)</f>
        <v>38</v>
      </c>
      <c r="N167">
        <f t="shared" ca="1" si="183"/>
        <v>4</v>
      </c>
      <c r="O167">
        <f t="shared" ca="1" si="183"/>
        <v>16</v>
      </c>
      <c r="P167">
        <f ca="1">COUNTIF($L$4:L167,L167)-1</f>
        <v>163</v>
      </c>
      <c r="Q167">
        <f ca="1">COUNTIF($M$4:M167,M167)-1</f>
        <v>129</v>
      </c>
      <c r="R167">
        <f ca="1">COUNTIF($N$4:N167,N167)-1</f>
        <v>160</v>
      </c>
      <c r="S167">
        <f ca="1">COUNTIF($O$4:O167,O167)-1</f>
        <v>18</v>
      </c>
    </row>
    <row r="168" spans="1:19" x14ac:dyDescent="0.25">
      <c r="A168">
        <f t="shared" ca="1" si="145"/>
        <v>165</v>
      </c>
      <c r="B168">
        <f t="shared" ca="1" si="146"/>
        <v>168</v>
      </c>
      <c r="C168">
        <f t="shared" ca="1" si="147"/>
        <v>165</v>
      </c>
      <c r="D168">
        <f t="shared" ca="1" si="148"/>
        <v>167</v>
      </c>
      <c r="E168">
        <f>Plantillas!R32</f>
        <v>4</v>
      </c>
      <c r="F168" t="str">
        <f>Plantillas!S32</f>
        <v>John Ugochukwu</v>
      </c>
      <c r="G168" t="str">
        <f>Plantillas!T32</f>
        <v>MC</v>
      </c>
      <c r="H168">
        <f ca="1">SUMIF(Fichas!$F:$F,Conf_Fichas!$F168,INDIRECT(H2))+SUMIF(Fichas!$P:$P,Conf_Fichas!$F168,INDIRECT(Conf_Fichas!H3))</f>
        <v>0</v>
      </c>
      <c r="I168">
        <f ca="1">SUMIF(Fichas!$F:$F,Conf_Fichas!$F168,INDIRECT(I2))+SUMIF(Fichas!$P:$P,Conf_Fichas!$F168,INDIRECT(Conf_Fichas!I3))</f>
        <v>0</v>
      </c>
      <c r="J168">
        <f ca="1">SUMIF(Fichas!$F:$F,Conf_Fichas!$F168,INDIRECT(J2))+SUMIF(Fichas!$P:$P,Conf_Fichas!$F168,INDIRECT(Conf_Fichas!J3))</f>
        <v>0</v>
      </c>
      <c r="K168">
        <f ca="1">SUMIF(Fichas!$F:$F,Conf_Fichas!$F168,INDIRECT(K2))+SUMIF(Fichas!$P:$P,Conf_Fichas!$F168,INDIRECT(Conf_Fichas!K3))</f>
        <v>0</v>
      </c>
      <c r="L168">
        <f ca="1">RANK(H168,H4:H187,0)</f>
        <v>1</v>
      </c>
      <c r="M168">
        <f t="shared" ref="M168:O168" ca="1" si="184">RANK(I168,I4:I187,0)</f>
        <v>38</v>
      </c>
      <c r="N168">
        <f t="shared" ca="1" si="184"/>
        <v>4</v>
      </c>
      <c r="O168">
        <f t="shared" ca="1" si="184"/>
        <v>36</v>
      </c>
      <c r="P168">
        <f ca="1">COUNTIF($L$4:L168,L168)-1</f>
        <v>164</v>
      </c>
      <c r="Q168">
        <f ca="1">COUNTIF($M$4:M168,M168)-1</f>
        <v>130</v>
      </c>
      <c r="R168">
        <f ca="1">COUNTIF($N$4:N168,N168)-1</f>
        <v>161</v>
      </c>
      <c r="S168">
        <f ca="1">COUNTIF($O$4:O168,O168)-1</f>
        <v>131</v>
      </c>
    </row>
    <row r="169" spans="1:19" x14ac:dyDescent="0.25">
      <c r="A169">
        <f t="shared" ca="1" si="145"/>
        <v>166</v>
      </c>
      <c r="B169">
        <f t="shared" ca="1" si="146"/>
        <v>169</v>
      </c>
      <c r="C169">
        <f t="shared" ca="1" si="147"/>
        <v>166</v>
      </c>
      <c r="D169">
        <f t="shared" ca="1" si="148"/>
        <v>168</v>
      </c>
      <c r="E169">
        <f>Plantillas!R33</f>
        <v>5</v>
      </c>
      <c r="F169" t="str">
        <f>Plantillas!S33</f>
        <v>Efe Ambrose</v>
      </c>
      <c r="G169" t="str">
        <f>Plantillas!T33</f>
        <v>DF</v>
      </c>
      <c r="H169">
        <f ca="1">SUMIF(Fichas!$F:$F,Conf_Fichas!$F169,INDIRECT(H2))+SUMIF(Fichas!$P:$P,Conf_Fichas!$F169,INDIRECT(Conf_Fichas!H3))</f>
        <v>0</v>
      </c>
      <c r="I169">
        <f ca="1">SUMIF(Fichas!$F:$F,Conf_Fichas!$F169,INDIRECT(I2))+SUMIF(Fichas!$P:$P,Conf_Fichas!$F169,INDIRECT(Conf_Fichas!I3))</f>
        <v>0</v>
      </c>
      <c r="J169">
        <f ca="1">SUMIF(Fichas!$F:$F,Conf_Fichas!$F169,INDIRECT(J2))+SUMIF(Fichas!$P:$P,Conf_Fichas!$F169,INDIRECT(Conf_Fichas!J3))</f>
        <v>0</v>
      </c>
      <c r="K169">
        <f ca="1">SUMIF(Fichas!$F:$F,Conf_Fichas!$F169,INDIRECT(K2))+SUMIF(Fichas!$P:$P,Conf_Fichas!$F169,INDIRECT(Conf_Fichas!K3))</f>
        <v>0</v>
      </c>
      <c r="L169">
        <f ca="1">RANK(H169,H4:H187,0)</f>
        <v>1</v>
      </c>
      <c r="M169">
        <f t="shared" ref="M169:O169" ca="1" si="185">RANK(I169,I4:I187,0)</f>
        <v>38</v>
      </c>
      <c r="N169">
        <f t="shared" ca="1" si="185"/>
        <v>4</v>
      </c>
      <c r="O169">
        <f t="shared" ca="1" si="185"/>
        <v>36</v>
      </c>
      <c r="P169">
        <f ca="1">COUNTIF($L$4:L169,L169)-1</f>
        <v>165</v>
      </c>
      <c r="Q169">
        <f ca="1">COUNTIF($M$4:M169,M169)-1</f>
        <v>131</v>
      </c>
      <c r="R169">
        <f ca="1">COUNTIF($N$4:N169,N169)-1</f>
        <v>162</v>
      </c>
      <c r="S169">
        <f ca="1">COUNTIF($O$4:O169,O169)-1</f>
        <v>132</v>
      </c>
    </row>
    <row r="170" spans="1:19" x14ac:dyDescent="0.25">
      <c r="A170">
        <f t="shared" ca="1" si="145"/>
        <v>167</v>
      </c>
      <c r="B170">
        <f t="shared" ca="1" si="146"/>
        <v>170</v>
      </c>
      <c r="C170">
        <f t="shared" ca="1" si="147"/>
        <v>167</v>
      </c>
      <c r="D170">
        <f t="shared" ca="1" si="148"/>
        <v>169</v>
      </c>
      <c r="E170">
        <f>Plantillas!R34</f>
        <v>6</v>
      </c>
      <c r="F170" t="str">
        <f>Plantillas!S34</f>
        <v>Azubuike Egwuekwe</v>
      </c>
      <c r="G170" t="str">
        <f>Plantillas!T34</f>
        <v>DF</v>
      </c>
      <c r="H170">
        <f ca="1">SUMIF(Fichas!$F:$F,Conf_Fichas!$F170,INDIRECT(H2))+SUMIF(Fichas!$P:$P,Conf_Fichas!$F170,INDIRECT(Conf_Fichas!H3))</f>
        <v>0</v>
      </c>
      <c r="I170">
        <f ca="1">SUMIF(Fichas!$F:$F,Conf_Fichas!$F170,INDIRECT(I2))+SUMIF(Fichas!$P:$P,Conf_Fichas!$F170,INDIRECT(Conf_Fichas!I3))</f>
        <v>0</v>
      </c>
      <c r="J170">
        <f ca="1">SUMIF(Fichas!$F:$F,Conf_Fichas!$F170,INDIRECT(J2))+SUMIF(Fichas!$P:$P,Conf_Fichas!$F170,INDIRECT(Conf_Fichas!J3))</f>
        <v>0</v>
      </c>
      <c r="K170">
        <f ca="1">SUMIF(Fichas!$F:$F,Conf_Fichas!$F170,INDIRECT(K2))+SUMIF(Fichas!$P:$P,Conf_Fichas!$F170,INDIRECT(Conf_Fichas!K3))</f>
        <v>0</v>
      </c>
      <c r="L170">
        <f ca="1">RANK(H170,H4:H187,0)</f>
        <v>1</v>
      </c>
      <c r="M170">
        <f t="shared" ref="M170:O170" ca="1" si="186">RANK(I170,I4:I187,0)</f>
        <v>38</v>
      </c>
      <c r="N170">
        <f t="shared" ca="1" si="186"/>
        <v>4</v>
      </c>
      <c r="O170">
        <f t="shared" ca="1" si="186"/>
        <v>36</v>
      </c>
      <c r="P170">
        <f ca="1">COUNTIF($L$4:L170,L170)-1</f>
        <v>166</v>
      </c>
      <c r="Q170">
        <f ca="1">COUNTIF($M$4:M170,M170)-1</f>
        <v>132</v>
      </c>
      <c r="R170">
        <f ca="1">COUNTIF($N$4:N170,N170)-1</f>
        <v>163</v>
      </c>
      <c r="S170">
        <f ca="1">COUNTIF($O$4:O170,O170)-1</f>
        <v>133</v>
      </c>
    </row>
    <row r="171" spans="1:19" x14ac:dyDescent="0.25">
      <c r="A171">
        <f t="shared" ca="1" si="145"/>
        <v>168</v>
      </c>
      <c r="B171">
        <f t="shared" ca="1" si="146"/>
        <v>171</v>
      </c>
      <c r="C171">
        <f t="shared" ca="1" si="147"/>
        <v>168</v>
      </c>
      <c r="D171">
        <f t="shared" ca="1" si="148"/>
        <v>170</v>
      </c>
      <c r="E171">
        <f>Plantillas!R35</f>
        <v>7</v>
      </c>
      <c r="F171" t="str">
        <f>Plantillas!S35</f>
        <v>Ahmed Musa</v>
      </c>
      <c r="G171" t="str">
        <f>Plantillas!T35</f>
        <v>MC</v>
      </c>
      <c r="H171">
        <f ca="1">SUMIF(Fichas!$F:$F,Conf_Fichas!$F171,INDIRECT(H2))+SUMIF(Fichas!$P:$P,Conf_Fichas!$F171,INDIRECT(Conf_Fichas!H3))</f>
        <v>0</v>
      </c>
      <c r="I171">
        <f ca="1">SUMIF(Fichas!$F:$F,Conf_Fichas!$F171,INDIRECT(I2))+SUMIF(Fichas!$P:$P,Conf_Fichas!$F171,INDIRECT(Conf_Fichas!I3))</f>
        <v>0</v>
      </c>
      <c r="J171">
        <f ca="1">SUMIF(Fichas!$F:$F,Conf_Fichas!$F171,INDIRECT(J2))+SUMIF(Fichas!$P:$P,Conf_Fichas!$F171,INDIRECT(Conf_Fichas!J3))</f>
        <v>0</v>
      </c>
      <c r="K171">
        <f ca="1">SUMIF(Fichas!$F:$F,Conf_Fichas!$F171,INDIRECT(K2))+SUMIF(Fichas!$P:$P,Conf_Fichas!$F171,INDIRECT(Conf_Fichas!K3))</f>
        <v>0</v>
      </c>
      <c r="L171">
        <f ca="1">RANK(H171,H4:H187,0)</f>
        <v>1</v>
      </c>
      <c r="M171">
        <f t="shared" ref="M171:O171" ca="1" si="187">RANK(I171,I4:I187,0)</f>
        <v>38</v>
      </c>
      <c r="N171">
        <f t="shared" ca="1" si="187"/>
        <v>4</v>
      </c>
      <c r="O171">
        <f t="shared" ca="1" si="187"/>
        <v>36</v>
      </c>
      <c r="P171">
        <f ca="1">COUNTIF($L$4:L171,L171)-1</f>
        <v>167</v>
      </c>
      <c r="Q171">
        <f ca="1">COUNTIF($M$4:M171,M171)-1</f>
        <v>133</v>
      </c>
      <c r="R171">
        <f ca="1">COUNTIF($N$4:N171,N171)-1</f>
        <v>164</v>
      </c>
      <c r="S171">
        <f ca="1">COUNTIF($O$4:O171,O171)-1</f>
        <v>134</v>
      </c>
    </row>
    <row r="172" spans="1:19" x14ac:dyDescent="0.25">
      <c r="A172">
        <f t="shared" ca="1" si="145"/>
        <v>169</v>
      </c>
      <c r="B172">
        <f t="shared" ca="1" si="146"/>
        <v>172</v>
      </c>
      <c r="C172">
        <f t="shared" ca="1" si="147"/>
        <v>169</v>
      </c>
      <c r="D172">
        <f t="shared" ca="1" si="148"/>
        <v>171</v>
      </c>
      <c r="E172">
        <f>Plantillas!R36</f>
        <v>8</v>
      </c>
      <c r="F172" t="str">
        <f>Plantillas!S36</f>
        <v>Brown Ideye</v>
      </c>
      <c r="G172" t="str">
        <f>Plantillas!T36</f>
        <v>DT</v>
      </c>
      <c r="H172">
        <f ca="1">SUMIF(Fichas!$F:$F,Conf_Fichas!$F172,INDIRECT(H2))+SUMIF(Fichas!$P:$P,Conf_Fichas!$F172,INDIRECT(Conf_Fichas!H3))</f>
        <v>0</v>
      </c>
      <c r="I172">
        <f ca="1">SUMIF(Fichas!$F:$F,Conf_Fichas!$F172,INDIRECT(I2))+SUMIF(Fichas!$P:$P,Conf_Fichas!$F172,INDIRECT(Conf_Fichas!I3))</f>
        <v>0</v>
      </c>
      <c r="J172">
        <f ca="1">SUMIF(Fichas!$F:$F,Conf_Fichas!$F172,INDIRECT(J2))+SUMIF(Fichas!$P:$P,Conf_Fichas!$F172,INDIRECT(Conf_Fichas!J3))</f>
        <v>0</v>
      </c>
      <c r="K172">
        <f ca="1">SUMIF(Fichas!$F:$F,Conf_Fichas!$F172,INDIRECT(K2))+SUMIF(Fichas!$P:$P,Conf_Fichas!$F172,INDIRECT(Conf_Fichas!K3))</f>
        <v>0</v>
      </c>
      <c r="L172">
        <f ca="1">RANK(H172,H4:H187,0)</f>
        <v>1</v>
      </c>
      <c r="M172">
        <f t="shared" ref="M172:O172" ca="1" si="188">RANK(I172,I4:I187,0)</f>
        <v>38</v>
      </c>
      <c r="N172">
        <f t="shared" ca="1" si="188"/>
        <v>4</v>
      </c>
      <c r="O172">
        <f t="shared" ca="1" si="188"/>
        <v>36</v>
      </c>
      <c r="P172">
        <f ca="1">COUNTIF($L$4:L172,L172)-1</f>
        <v>168</v>
      </c>
      <c r="Q172">
        <f ca="1">COUNTIF($M$4:M172,M172)-1</f>
        <v>134</v>
      </c>
      <c r="R172">
        <f ca="1">COUNTIF($N$4:N172,N172)-1</f>
        <v>165</v>
      </c>
      <c r="S172">
        <f ca="1">COUNTIF($O$4:O172,O172)-1</f>
        <v>135</v>
      </c>
    </row>
    <row r="173" spans="1:19" x14ac:dyDescent="0.25">
      <c r="A173">
        <f t="shared" ca="1" si="145"/>
        <v>170</v>
      </c>
      <c r="B173">
        <f t="shared" ca="1" si="146"/>
        <v>35</v>
      </c>
      <c r="C173">
        <f t="shared" ca="1" si="147"/>
        <v>170</v>
      </c>
      <c r="D173">
        <f t="shared" ca="1" si="148"/>
        <v>172</v>
      </c>
      <c r="E173">
        <f>Plantillas!R37</f>
        <v>9</v>
      </c>
      <c r="F173" t="str">
        <f>Plantillas!S37</f>
        <v>Joseph Akpala</v>
      </c>
      <c r="G173" t="str">
        <f>Plantillas!T37</f>
        <v>DT</v>
      </c>
      <c r="H173">
        <f ca="1">SUMIF(Fichas!$F:$F,Conf_Fichas!$F173,INDIRECT(H2))+SUMIF(Fichas!$P:$P,Conf_Fichas!$F173,INDIRECT(Conf_Fichas!H3))</f>
        <v>0</v>
      </c>
      <c r="I173">
        <f ca="1">SUMIF(Fichas!$F:$F,Conf_Fichas!$F173,INDIRECT(I2))+SUMIF(Fichas!$P:$P,Conf_Fichas!$F173,INDIRECT(Conf_Fichas!I3))</f>
        <v>1</v>
      </c>
      <c r="J173">
        <f ca="1">SUMIF(Fichas!$F:$F,Conf_Fichas!$F173,INDIRECT(J2))+SUMIF(Fichas!$P:$P,Conf_Fichas!$F173,INDIRECT(Conf_Fichas!J3))</f>
        <v>0</v>
      </c>
      <c r="K173">
        <f ca="1">SUMIF(Fichas!$F:$F,Conf_Fichas!$F173,INDIRECT(K2))+SUMIF(Fichas!$P:$P,Conf_Fichas!$F173,INDIRECT(Conf_Fichas!K3))</f>
        <v>0</v>
      </c>
      <c r="L173">
        <f ca="1">RANK(H173,H4:H187,0)</f>
        <v>1</v>
      </c>
      <c r="M173">
        <f t="shared" ref="M173:O173" ca="1" si="189">RANK(I173,I4:I187,0)</f>
        <v>9</v>
      </c>
      <c r="N173">
        <f t="shared" ca="1" si="189"/>
        <v>4</v>
      </c>
      <c r="O173">
        <f t="shared" ca="1" si="189"/>
        <v>36</v>
      </c>
      <c r="P173">
        <f ca="1">COUNTIF($L$4:L173,L173)-1</f>
        <v>169</v>
      </c>
      <c r="Q173">
        <f ca="1">COUNTIF($M$4:M173,M173)-1</f>
        <v>26</v>
      </c>
      <c r="R173">
        <f ca="1">COUNTIF($N$4:N173,N173)-1</f>
        <v>166</v>
      </c>
      <c r="S173">
        <f ca="1">COUNTIF($O$4:O173,O173)-1</f>
        <v>136</v>
      </c>
    </row>
    <row r="174" spans="1:19" x14ac:dyDescent="0.25">
      <c r="A174">
        <f t="shared" ca="1" si="145"/>
        <v>171</v>
      </c>
      <c r="B174">
        <f t="shared" ca="1" si="146"/>
        <v>173</v>
      </c>
      <c r="C174">
        <f t="shared" ca="1" si="147"/>
        <v>171</v>
      </c>
      <c r="D174">
        <f t="shared" ca="1" si="148"/>
        <v>35</v>
      </c>
      <c r="E174">
        <f>Plantillas!R38</f>
        <v>10</v>
      </c>
      <c r="F174" t="str">
        <f>Plantillas!S38</f>
        <v>Mikel John Obi</v>
      </c>
      <c r="G174" t="str">
        <f>Plantillas!T38</f>
        <v>MC</v>
      </c>
      <c r="H174">
        <f ca="1">SUMIF(Fichas!$F:$F,Conf_Fichas!$F174,INDIRECT(H2))+SUMIF(Fichas!$P:$P,Conf_Fichas!$F174,INDIRECT(Conf_Fichas!H3))</f>
        <v>0</v>
      </c>
      <c r="I174">
        <f ca="1">SUMIF(Fichas!$F:$F,Conf_Fichas!$F174,INDIRECT(I2))+SUMIF(Fichas!$P:$P,Conf_Fichas!$F174,INDIRECT(Conf_Fichas!I3))</f>
        <v>0</v>
      </c>
      <c r="J174">
        <f ca="1">SUMIF(Fichas!$F:$F,Conf_Fichas!$F174,INDIRECT(J2))+SUMIF(Fichas!$P:$P,Conf_Fichas!$F174,INDIRECT(Conf_Fichas!J3))</f>
        <v>0</v>
      </c>
      <c r="K174">
        <f ca="1">SUMIF(Fichas!$F:$F,Conf_Fichas!$F174,INDIRECT(K2))+SUMIF(Fichas!$P:$P,Conf_Fichas!$F174,INDIRECT(Conf_Fichas!K3))</f>
        <v>1</v>
      </c>
      <c r="L174">
        <f ca="1">RANK(H174,H4:H187,0)</f>
        <v>1</v>
      </c>
      <c r="M174">
        <f t="shared" ref="M174:O174" ca="1" si="190">RANK(I174,I4:I187,0)</f>
        <v>38</v>
      </c>
      <c r="N174">
        <f t="shared" ca="1" si="190"/>
        <v>4</v>
      </c>
      <c r="O174">
        <f t="shared" ca="1" si="190"/>
        <v>16</v>
      </c>
      <c r="P174">
        <f ca="1">COUNTIF($L$4:L174,L174)-1</f>
        <v>170</v>
      </c>
      <c r="Q174">
        <f ca="1">COUNTIF($M$4:M174,M174)-1</f>
        <v>135</v>
      </c>
      <c r="R174">
        <f ca="1">COUNTIF($N$4:N174,N174)-1</f>
        <v>167</v>
      </c>
      <c r="S174">
        <f ca="1">COUNTIF($O$4:O174,O174)-1</f>
        <v>19</v>
      </c>
    </row>
    <row r="175" spans="1:19" x14ac:dyDescent="0.25">
      <c r="A175">
        <f t="shared" ca="1" si="145"/>
        <v>172</v>
      </c>
      <c r="B175">
        <f t="shared" ca="1" si="146"/>
        <v>174</v>
      </c>
      <c r="C175">
        <f t="shared" ca="1" si="147"/>
        <v>172</v>
      </c>
      <c r="D175">
        <f t="shared" ca="1" si="148"/>
        <v>173</v>
      </c>
      <c r="E175">
        <f>Plantillas!R39</f>
        <v>11</v>
      </c>
      <c r="F175" t="str">
        <f>Plantillas!S39</f>
        <v>Mohammed Gambo</v>
      </c>
      <c r="G175" t="str">
        <f>Plantillas!T39</f>
        <v>DT</v>
      </c>
      <c r="H175">
        <f ca="1">SUMIF(Fichas!$F:$F,Conf_Fichas!$F175,INDIRECT(H2))+SUMIF(Fichas!$P:$P,Conf_Fichas!$F175,INDIRECT(Conf_Fichas!H3))</f>
        <v>0</v>
      </c>
      <c r="I175">
        <f ca="1">SUMIF(Fichas!$F:$F,Conf_Fichas!$F175,INDIRECT(I2))+SUMIF(Fichas!$P:$P,Conf_Fichas!$F175,INDIRECT(Conf_Fichas!I3))</f>
        <v>0</v>
      </c>
      <c r="J175">
        <f ca="1">SUMIF(Fichas!$F:$F,Conf_Fichas!$F175,INDIRECT(J2))+SUMIF(Fichas!$P:$P,Conf_Fichas!$F175,INDIRECT(Conf_Fichas!J3))</f>
        <v>0</v>
      </c>
      <c r="K175">
        <f ca="1">SUMIF(Fichas!$F:$F,Conf_Fichas!$F175,INDIRECT(K2))+SUMIF(Fichas!$P:$P,Conf_Fichas!$F175,INDIRECT(Conf_Fichas!K3))</f>
        <v>0</v>
      </c>
      <c r="L175">
        <f ca="1">RANK(H175,H4:H187,0)</f>
        <v>1</v>
      </c>
      <c r="M175">
        <f t="shared" ref="M175:O175" ca="1" si="191">RANK(I175,I4:I187,0)</f>
        <v>38</v>
      </c>
      <c r="N175">
        <f t="shared" ca="1" si="191"/>
        <v>4</v>
      </c>
      <c r="O175">
        <f t="shared" ca="1" si="191"/>
        <v>36</v>
      </c>
      <c r="P175">
        <f ca="1">COUNTIF($L$4:L175,L175)-1</f>
        <v>171</v>
      </c>
      <c r="Q175">
        <f ca="1">COUNTIF($M$4:M175,M175)-1</f>
        <v>136</v>
      </c>
      <c r="R175">
        <f ca="1">COUNTIF($N$4:N175,N175)-1</f>
        <v>168</v>
      </c>
      <c r="S175">
        <f ca="1">COUNTIF($O$4:O175,O175)-1</f>
        <v>137</v>
      </c>
    </row>
    <row r="176" spans="1:19" x14ac:dyDescent="0.25">
      <c r="A176">
        <f t="shared" ca="1" si="145"/>
        <v>173</v>
      </c>
      <c r="B176">
        <f t="shared" ca="1" si="146"/>
        <v>175</v>
      </c>
      <c r="C176">
        <f t="shared" ca="1" si="147"/>
        <v>173</v>
      </c>
      <c r="D176">
        <f t="shared" ca="1" si="148"/>
        <v>174</v>
      </c>
      <c r="E176">
        <f>Plantillas!R40</f>
        <v>12</v>
      </c>
      <c r="F176" t="str">
        <f>Plantillas!S40</f>
        <v>Solomon Kwambe</v>
      </c>
      <c r="G176" t="str">
        <f>Plantillas!T40</f>
        <v>DF</v>
      </c>
      <c r="H176">
        <f ca="1">SUMIF(Fichas!$F:$F,Conf_Fichas!$F176,INDIRECT(H2))+SUMIF(Fichas!$P:$P,Conf_Fichas!$F176,INDIRECT(Conf_Fichas!H3))</f>
        <v>0</v>
      </c>
      <c r="I176">
        <f ca="1">SUMIF(Fichas!$F:$F,Conf_Fichas!$F176,INDIRECT(I2))+SUMIF(Fichas!$P:$P,Conf_Fichas!$F176,INDIRECT(Conf_Fichas!I3))</f>
        <v>0</v>
      </c>
      <c r="J176">
        <f ca="1">SUMIF(Fichas!$F:$F,Conf_Fichas!$F176,INDIRECT(J2))+SUMIF(Fichas!$P:$P,Conf_Fichas!$F176,INDIRECT(Conf_Fichas!J3))</f>
        <v>0</v>
      </c>
      <c r="K176">
        <f ca="1">SUMIF(Fichas!$F:$F,Conf_Fichas!$F176,INDIRECT(K2))+SUMIF(Fichas!$P:$P,Conf_Fichas!$F176,INDIRECT(Conf_Fichas!K3))</f>
        <v>0</v>
      </c>
      <c r="L176">
        <f ca="1">RANK(H176,H4:H187,0)</f>
        <v>1</v>
      </c>
      <c r="M176">
        <f t="shared" ref="M176:O176" ca="1" si="192">RANK(I176,I4:I187,0)</f>
        <v>38</v>
      </c>
      <c r="N176">
        <f t="shared" ca="1" si="192"/>
        <v>4</v>
      </c>
      <c r="O176">
        <f t="shared" ca="1" si="192"/>
        <v>36</v>
      </c>
      <c r="P176">
        <f ca="1">COUNTIF($L$4:L176,L176)-1</f>
        <v>172</v>
      </c>
      <c r="Q176">
        <f ca="1">COUNTIF($M$4:M176,M176)-1</f>
        <v>137</v>
      </c>
      <c r="R176">
        <f ca="1">COUNTIF($N$4:N176,N176)-1</f>
        <v>169</v>
      </c>
      <c r="S176">
        <f ca="1">COUNTIF($O$4:O176,O176)-1</f>
        <v>138</v>
      </c>
    </row>
    <row r="177" spans="1:19" x14ac:dyDescent="0.25">
      <c r="A177">
        <f t="shared" ca="1" si="145"/>
        <v>174</v>
      </c>
      <c r="B177">
        <f t="shared" ca="1" si="146"/>
        <v>176</v>
      </c>
      <c r="C177">
        <f t="shared" ca="1" si="147"/>
        <v>174</v>
      </c>
      <c r="D177">
        <f t="shared" ca="1" si="148"/>
        <v>175</v>
      </c>
      <c r="E177">
        <f>Plantillas!R41</f>
        <v>13</v>
      </c>
      <c r="F177" t="str">
        <f>Plantillas!S41</f>
        <v>Fegor Ogude</v>
      </c>
      <c r="G177" t="str">
        <f>Plantillas!T41</f>
        <v>MC</v>
      </c>
      <c r="H177">
        <f ca="1">SUMIF(Fichas!$F:$F,Conf_Fichas!$F177,INDIRECT(H2))+SUMIF(Fichas!$P:$P,Conf_Fichas!$F177,INDIRECT(Conf_Fichas!H3))</f>
        <v>0</v>
      </c>
      <c r="I177">
        <f ca="1">SUMIF(Fichas!$F:$F,Conf_Fichas!$F177,INDIRECT(I2))+SUMIF(Fichas!$P:$P,Conf_Fichas!$F177,INDIRECT(Conf_Fichas!I3))</f>
        <v>0</v>
      </c>
      <c r="J177">
        <f ca="1">SUMIF(Fichas!$F:$F,Conf_Fichas!$F177,INDIRECT(J2))+SUMIF(Fichas!$P:$P,Conf_Fichas!$F177,INDIRECT(Conf_Fichas!J3))</f>
        <v>0</v>
      </c>
      <c r="K177">
        <f ca="1">SUMIF(Fichas!$F:$F,Conf_Fichas!$F177,INDIRECT(K2))+SUMIF(Fichas!$P:$P,Conf_Fichas!$F177,INDIRECT(Conf_Fichas!K3))</f>
        <v>0</v>
      </c>
      <c r="L177">
        <f ca="1">RANK(H177,H4:H187,0)</f>
        <v>1</v>
      </c>
      <c r="M177">
        <f t="shared" ref="M177:O177" ca="1" si="193">RANK(I177,I4:I187,0)</f>
        <v>38</v>
      </c>
      <c r="N177">
        <f t="shared" ca="1" si="193"/>
        <v>4</v>
      </c>
      <c r="O177">
        <f t="shared" ca="1" si="193"/>
        <v>36</v>
      </c>
      <c r="P177">
        <f ca="1">COUNTIF($L$4:L177,L177)-1</f>
        <v>173</v>
      </c>
      <c r="Q177">
        <f ca="1">COUNTIF($M$4:M177,M177)-1</f>
        <v>138</v>
      </c>
      <c r="R177">
        <f ca="1">COUNTIF($N$4:N177,N177)-1</f>
        <v>170</v>
      </c>
      <c r="S177">
        <f ca="1">COUNTIF($O$4:O177,O177)-1</f>
        <v>139</v>
      </c>
    </row>
    <row r="178" spans="1:19" x14ac:dyDescent="0.25">
      <c r="A178">
        <f t="shared" ca="1" si="145"/>
        <v>175</v>
      </c>
      <c r="B178">
        <f t="shared" ca="1" si="146"/>
        <v>177</v>
      </c>
      <c r="C178">
        <f t="shared" ca="1" si="147"/>
        <v>175</v>
      </c>
      <c r="D178">
        <f t="shared" ca="1" si="148"/>
        <v>176</v>
      </c>
      <c r="E178">
        <f>Plantillas!R42</f>
        <v>14</v>
      </c>
      <c r="F178" t="str">
        <f>Plantillas!S42</f>
        <v>Anthony Ujah</v>
      </c>
      <c r="G178" t="str">
        <f>Plantillas!T42</f>
        <v>DT</v>
      </c>
      <c r="H178">
        <f ca="1">SUMIF(Fichas!$F:$F,Conf_Fichas!$F178,INDIRECT(H2))+SUMIF(Fichas!$P:$P,Conf_Fichas!$F178,INDIRECT(Conf_Fichas!H3))</f>
        <v>0</v>
      </c>
      <c r="I178">
        <f ca="1">SUMIF(Fichas!$F:$F,Conf_Fichas!$F178,INDIRECT(I2))+SUMIF(Fichas!$P:$P,Conf_Fichas!$F178,INDIRECT(Conf_Fichas!I3))</f>
        <v>0</v>
      </c>
      <c r="J178">
        <f ca="1">SUMIF(Fichas!$F:$F,Conf_Fichas!$F178,INDIRECT(J2))+SUMIF(Fichas!$P:$P,Conf_Fichas!$F178,INDIRECT(Conf_Fichas!J3))</f>
        <v>0</v>
      </c>
      <c r="K178">
        <f ca="1">SUMIF(Fichas!$F:$F,Conf_Fichas!$F178,INDIRECT(K2))+SUMIF(Fichas!$P:$P,Conf_Fichas!$F178,INDIRECT(Conf_Fichas!K3))</f>
        <v>0</v>
      </c>
      <c r="L178">
        <f ca="1">RANK(H178,H4:H187,0)</f>
        <v>1</v>
      </c>
      <c r="M178">
        <f t="shared" ref="M178:O178" ca="1" si="194">RANK(I178,I4:I187,0)</f>
        <v>38</v>
      </c>
      <c r="N178">
        <f t="shared" ca="1" si="194"/>
        <v>4</v>
      </c>
      <c r="O178">
        <f t="shared" ca="1" si="194"/>
        <v>36</v>
      </c>
      <c r="P178">
        <f ca="1">COUNTIF($L$4:L178,L178)-1</f>
        <v>174</v>
      </c>
      <c r="Q178">
        <f ca="1">COUNTIF($M$4:M178,M178)-1</f>
        <v>139</v>
      </c>
      <c r="R178">
        <f ca="1">COUNTIF($N$4:N178,N178)-1</f>
        <v>171</v>
      </c>
      <c r="S178">
        <f ca="1">COUNTIF($O$4:O178,O178)-1</f>
        <v>140</v>
      </c>
    </row>
    <row r="179" spans="1:19" x14ac:dyDescent="0.25">
      <c r="A179">
        <f t="shared" ca="1" si="145"/>
        <v>176</v>
      </c>
      <c r="B179">
        <f t="shared" ca="1" si="146"/>
        <v>36</v>
      </c>
      <c r="C179">
        <f t="shared" ca="1" si="147"/>
        <v>176</v>
      </c>
      <c r="D179">
        <f t="shared" ca="1" si="148"/>
        <v>177</v>
      </c>
      <c r="E179">
        <f>Plantillas!R43</f>
        <v>15</v>
      </c>
      <c r="F179" t="str">
        <f>Plantillas!S43</f>
        <v>Michel Babatunde</v>
      </c>
      <c r="G179" t="str">
        <f>Plantillas!T43</f>
        <v>MC</v>
      </c>
      <c r="H179">
        <f ca="1">SUMIF(Fichas!$F:$F,Conf_Fichas!$F179,INDIRECT(H2))+SUMIF(Fichas!$P:$P,Conf_Fichas!$F179,INDIRECT(Conf_Fichas!H3))</f>
        <v>0</v>
      </c>
      <c r="I179">
        <f ca="1">SUMIF(Fichas!$F:$F,Conf_Fichas!$F179,INDIRECT(I2))+SUMIF(Fichas!$P:$P,Conf_Fichas!$F179,INDIRECT(Conf_Fichas!I3))</f>
        <v>1</v>
      </c>
      <c r="J179">
        <f ca="1">SUMIF(Fichas!$F:$F,Conf_Fichas!$F179,INDIRECT(J2))+SUMIF(Fichas!$P:$P,Conf_Fichas!$F179,INDIRECT(Conf_Fichas!J3))</f>
        <v>0</v>
      </c>
      <c r="K179">
        <f ca="1">SUMIF(Fichas!$F:$F,Conf_Fichas!$F179,INDIRECT(K2))+SUMIF(Fichas!$P:$P,Conf_Fichas!$F179,INDIRECT(Conf_Fichas!K3))</f>
        <v>0</v>
      </c>
      <c r="L179">
        <f ca="1">RANK(H179,H4:H187,0)</f>
        <v>1</v>
      </c>
      <c r="M179">
        <f t="shared" ref="M179:O179" ca="1" si="195">RANK(I179,I4:I187,0)</f>
        <v>9</v>
      </c>
      <c r="N179">
        <f t="shared" ca="1" si="195"/>
        <v>4</v>
      </c>
      <c r="O179">
        <f t="shared" ca="1" si="195"/>
        <v>36</v>
      </c>
      <c r="P179">
        <f ca="1">COUNTIF($L$4:L179,L179)-1</f>
        <v>175</v>
      </c>
      <c r="Q179">
        <f ca="1">COUNTIF($M$4:M179,M179)-1</f>
        <v>27</v>
      </c>
      <c r="R179">
        <f ca="1">COUNTIF($N$4:N179,N179)-1</f>
        <v>172</v>
      </c>
      <c r="S179">
        <f ca="1">COUNTIF($O$4:O179,O179)-1</f>
        <v>141</v>
      </c>
    </row>
    <row r="180" spans="1:19" x14ac:dyDescent="0.25">
      <c r="A180">
        <f t="shared" ca="1" si="145"/>
        <v>177</v>
      </c>
      <c r="B180">
        <f t="shared" ca="1" si="146"/>
        <v>178</v>
      </c>
      <c r="C180">
        <f t="shared" ca="1" si="147"/>
        <v>177</v>
      </c>
      <c r="D180">
        <f t="shared" ca="1" si="148"/>
        <v>178</v>
      </c>
      <c r="E180">
        <f>Plantillas!R44</f>
        <v>16</v>
      </c>
      <c r="F180" t="str">
        <f>Plantillas!S44</f>
        <v>Austin Ejide</v>
      </c>
      <c r="G180" t="str">
        <f>Plantillas!T44</f>
        <v>PT</v>
      </c>
      <c r="H180">
        <f ca="1">SUMIF(Fichas!$F:$F,Conf_Fichas!$F180,INDIRECT(H2))+SUMIF(Fichas!$P:$P,Conf_Fichas!$F180,INDIRECT(Conf_Fichas!H3))</f>
        <v>0</v>
      </c>
      <c r="I180">
        <f ca="1">SUMIF(Fichas!$F:$F,Conf_Fichas!$F180,INDIRECT(I2))+SUMIF(Fichas!$P:$P,Conf_Fichas!$F180,INDIRECT(Conf_Fichas!I3))</f>
        <v>0</v>
      </c>
      <c r="J180">
        <f ca="1">SUMIF(Fichas!$F:$F,Conf_Fichas!$F180,INDIRECT(J2))+SUMIF(Fichas!$P:$P,Conf_Fichas!$F180,INDIRECT(Conf_Fichas!J3))</f>
        <v>0</v>
      </c>
      <c r="K180">
        <f ca="1">SUMIF(Fichas!$F:$F,Conf_Fichas!$F180,INDIRECT(K2))+SUMIF(Fichas!$P:$P,Conf_Fichas!$F180,INDIRECT(Conf_Fichas!K3))</f>
        <v>0</v>
      </c>
      <c r="L180">
        <f ca="1">RANK(H180,H4:H187,0)</f>
        <v>1</v>
      </c>
      <c r="M180">
        <f t="shared" ref="M180:O180" ca="1" si="196">RANK(I180,I4:I187,0)</f>
        <v>38</v>
      </c>
      <c r="N180">
        <f t="shared" ca="1" si="196"/>
        <v>4</v>
      </c>
      <c r="O180">
        <f t="shared" ca="1" si="196"/>
        <v>36</v>
      </c>
      <c r="P180">
        <f ca="1">COUNTIF($L$4:L180,L180)-1</f>
        <v>176</v>
      </c>
      <c r="Q180">
        <f ca="1">COUNTIF($M$4:M180,M180)-1</f>
        <v>140</v>
      </c>
      <c r="R180">
        <f ca="1">COUNTIF($N$4:N180,N180)-1</f>
        <v>173</v>
      </c>
      <c r="S180">
        <f ca="1">COUNTIF($O$4:O180,O180)-1</f>
        <v>142</v>
      </c>
    </row>
    <row r="181" spans="1:19" x14ac:dyDescent="0.25">
      <c r="A181">
        <f t="shared" ca="1" si="145"/>
        <v>178</v>
      </c>
      <c r="B181">
        <f t="shared" ca="1" si="146"/>
        <v>179</v>
      </c>
      <c r="C181">
        <f t="shared" ca="1" si="147"/>
        <v>178</v>
      </c>
      <c r="D181">
        <f t="shared" ca="1" si="148"/>
        <v>179</v>
      </c>
      <c r="E181">
        <f>Plantillas!R45</f>
        <v>17</v>
      </c>
      <c r="F181" t="str">
        <f>Plantillas!S45</f>
        <v>Ogenyi Onazi</v>
      </c>
      <c r="G181" t="str">
        <f>Plantillas!T45</f>
        <v>MC</v>
      </c>
      <c r="H181">
        <f ca="1">SUMIF(Fichas!$F:$F,Conf_Fichas!$F181,INDIRECT(H2))+SUMIF(Fichas!$P:$P,Conf_Fichas!$F181,INDIRECT(Conf_Fichas!H3))</f>
        <v>0</v>
      </c>
      <c r="I181">
        <f ca="1">SUMIF(Fichas!$F:$F,Conf_Fichas!$F181,INDIRECT(I2))+SUMIF(Fichas!$P:$P,Conf_Fichas!$F181,INDIRECT(Conf_Fichas!I3))</f>
        <v>0</v>
      </c>
      <c r="J181">
        <f ca="1">SUMIF(Fichas!$F:$F,Conf_Fichas!$F181,INDIRECT(J2))+SUMIF(Fichas!$P:$P,Conf_Fichas!$F181,INDIRECT(Conf_Fichas!J3))</f>
        <v>0</v>
      </c>
      <c r="K181">
        <f ca="1">SUMIF(Fichas!$F:$F,Conf_Fichas!$F181,INDIRECT(K2))+SUMIF(Fichas!$P:$P,Conf_Fichas!$F181,INDIRECT(Conf_Fichas!K3))</f>
        <v>0</v>
      </c>
      <c r="L181">
        <f ca="1">RANK(H181,H4:H187,0)</f>
        <v>1</v>
      </c>
      <c r="M181">
        <f t="shared" ref="M181:O181" ca="1" si="197">RANK(I181,I4:I187,0)</f>
        <v>38</v>
      </c>
      <c r="N181">
        <f t="shared" ca="1" si="197"/>
        <v>4</v>
      </c>
      <c r="O181">
        <f t="shared" ca="1" si="197"/>
        <v>36</v>
      </c>
      <c r="P181">
        <f ca="1">COUNTIF($L$4:L181,L181)-1</f>
        <v>177</v>
      </c>
      <c r="Q181">
        <f ca="1">COUNTIF($M$4:M181,M181)-1</f>
        <v>141</v>
      </c>
      <c r="R181">
        <f ca="1">COUNTIF($N$4:N181,N181)-1</f>
        <v>174</v>
      </c>
      <c r="S181">
        <f ca="1">COUNTIF($O$4:O181,O181)-1</f>
        <v>143</v>
      </c>
    </row>
    <row r="182" spans="1:19" x14ac:dyDescent="0.25">
      <c r="A182">
        <f t="shared" ca="1" si="145"/>
        <v>179</v>
      </c>
      <c r="B182">
        <f t="shared" ca="1" si="146"/>
        <v>180</v>
      </c>
      <c r="C182">
        <f t="shared" ca="1" si="147"/>
        <v>179</v>
      </c>
      <c r="D182">
        <f t="shared" ca="1" si="148"/>
        <v>180</v>
      </c>
      <c r="E182">
        <f>Plantillas!R46</f>
        <v>18</v>
      </c>
      <c r="F182" t="str">
        <f>Plantillas!S46</f>
        <v>Emeka Eze</v>
      </c>
      <c r="G182" t="str">
        <f>Plantillas!T46</f>
        <v>MC</v>
      </c>
      <c r="H182">
        <f ca="1">SUMIF(Fichas!$F:$F,Conf_Fichas!$F182,INDIRECT(H2))+SUMIF(Fichas!$P:$P,Conf_Fichas!$F182,INDIRECT(Conf_Fichas!H3))</f>
        <v>0</v>
      </c>
      <c r="I182">
        <f ca="1">SUMIF(Fichas!$F:$F,Conf_Fichas!$F182,INDIRECT(I2))+SUMIF(Fichas!$P:$P,Conf_Fichas!$F182,INDIRECT(Conf_Fichas!I3))</f>
        <v>0</v>
      </c>
      <c r="J182">
        <f ca="1">SUMIF(Fichas!$F:$F,Conf_Fichas!$F182,INDIRECT(J2))+SUMIF(Fichas!$P:$P,Conf_Fichas!$F182,INDIRECT(Conf_Fichas!J3))</f>
        <v>0</v>
      </c>
      <c r="K182">
        <f ca="1">SUMIF(Fichas!$F:$F,Conf_Fichas!$F182,INDIRECT(K2))+SUMIF(Fichas!$P:$P,Conf_Fichas!$F182,INDIRECT(Conf_Fichas!K3))</f>
        <v>0</v>
      </c>
      <c r="L182">
        <f ca="1">RANK(H182,H4:H187,0)</f>
        <v>1</v>
      </c>
      <c r="M182">
        <f t="shared" ref="M182:O182" ca="1" si="198">RANK(I182,I4:I187,0)</f>
        <v>38</v>
      </c>
      <c r="N182">
        <f t="shared" ca="1" si="198"/>
        <v>4</v>
      </c>
      <c r="O182">
        <f t="shared" ca="1" si="198"/>
        <v>36</v>
      </c>
      <c r="P182">
        <f ca="1">COUNTIF($L$4:L182,L182)-1</f>
        <v>178</v>
      </c>
      <c r="Q182">
        <f ca="1">COUNTIF($M$4:M182,M182)-1</f>
        <v>142</v>
      </c>
      <c r="R182">
        <f ca="1">COUNTIF($N$4:N182,N182)-1</f>
        <v>175</v>
      </c>
      <c r="S182">
        <f ca="1">COUNTIF($O$4:O182,O182)-1</f>
        <v>144</v>
      </c>
    </row>
    <row r="183" spans="1:19" x14ac:dyDescent="0.25">
      <c r="A183">
        <f t="shared" ca="1" si="145"/>
        <v>180</v>
      </c>
      <c r="B183">
        <f t="shared" ca="1" si="146"/>
        <v>181</v>
      </c>
      <c r="C183">
        <f t="shared" ca="1" si="147"/>
        <v>180</v>
      </c>
      <c r="D183">
        <f t="shared" ca="1" si="148"/>
        <v>181</v>
      </c>
      <c r="E183">
        <f>Plantillas!R47</f>
        <v>19</v>
      </c>
      <c r="F183" t="str">
        <f>Plantillas!S47</f>
        <v>Sunday Mba</v>
      </c>
      <c r="G183" t="str">
        <f>Plantillas!T47</f>
        <v>MC</v>
      </c>
      <c r="H183">
        <f ca="1">SUMIF(Fichas!$F:$F,Conf_Fichas!$F183,INDIRECT(H2))+SUMIF(Fichas!$P:$P,Conf_Fichas!$F183,INDIRECT(Conf_Fichas!H3))</f>
        <v>0</v>
      </c>
      <c r="I183">
        <f ca="1">SUMIF(Fichas!$F:$F,Conf_Fichas!$F183,INDIRECT(I2))+SUMIF(Fichas!$P:$P,Conf_Fichas!$F183,INDIRECT(Conf_Fichas!I3))</f>
        <v>0</v>
      </c>
      <c r="J183">
        <f ca="1">SUMIF(Fichas!$F:$F,Conf_Fichas!$F183,INDIRECT(J2))+SUMIF(Fichas!$P:$P,Conf_Fichas!$F183,INDIRECT(Conf_Fichas!J3))</f>
        <v>0</v>
      </c>
      <c r="K183">
        <f ca="1">SUMIF(Fichas!$F:$F,Conf_Fichas!$F183,INDIRECT(K2))+SUMIF(Fichas!$P:$P,Conf_Fichas!$F183,INDIRECT(Conf_Fichas!K3))</f>
        <v>0</v>
      </c>
      <c r="L183">
        <f ca="1">RANK(H183,H4:H187,0)</f>
        <v>1</v>
      </c>
      <c r="M183">
        <f t="shared" ref="M183:O183" ca="1" si="199">RANK(I183,I4:I187,0)</f>
        <v>38</v>
      </c>
      <c r="N183">
        <f t="shared" ca="1" si="199"/>
        <v>4</v>
      </c>
      <c r="O183">
        <f t="shared" ca="1" si="199"/>
        <v>36</v>
      </c>
      <c r="P183">
        <f ca="1">COUNTIF($L$4:L183,L183)-1</f>
        <v>179</v>
      </c>
      <c r="Q183">
        <f ca="1">COUNTIF($M$4:M183,M183)-1</f>
        <v>143</v>
      </c>
      <c r="R183">
        <f ca="1">COUNTIF($N$4:N183,N183)-1</f>
        <v>176</v>
      </c>
      <c r="S183">
        <f ca="1">COUNTIF($O$4:O183,O183)-1</f>
        <v>145</v>
      </c>
    </row>
    <row r="184" spans="1:19" x14ac:dyDescent="0.25">
      <c r="A184">
        <f t="shared" ca="1" si="145"/>
        <v>181</v>
      </c>
      <c r="B184">
        <f t="shared" ca="1" si="146"/>
        <v>182</v>
      </c>
      <c r="C184">
        <f t="shared" ca="1" si="147"/>
        <v>181</v>
      </c>
      <c r="D184">
        <f t="shared" ca="1" si="148"/>
        <v>9</v>
      </c>
      <c r="E184">
        <f>Plantillas!R48</f>
        <v>20</v>
      </c>
      <c r="F184" t="str">
        <f>Plantillas!S48</f>
        <v>Nnamdi Oduamadi</v>
      </c>
      <c r="G184" t="str">
        <f>Plantillas!T48</f>
        <v>MC</v>
      </c>
      <c r="H184">
        <f ca="1">SUMIF(Fichas!$F:$F,Conf_Fichas!$F184,INDIRECT(H2))+SUMIF(Fichas!$P:$P,Conf_Fichas!$F184,INDIRECT(Conf_Fichas!H3))</f>
        <v>0</v>
      </c>
      <c r="I184">
        <f ca="1">SUMIF(Fichas!$F:$F,Conf_Fichas!$F184,INDIRECT(I2))+SUMIF(Fichas!$P:$P,Conf_Fichas!$F184,INDIRECT(Conf_Fichas!I3))</f>
        <v>0</v>
      </c>
      <c r="J184">
        <f ca="1">SUMIF(Fichas!$F:$F,Conf_Fichas!$F184,INDIRECT(J2))+SUMIF(Fichas!$P:$P,Conf_Fichas!$F184,INDIRECT(Conf_Fichas!J3))</f>
        <v>0</v>
      </c>
      <c r="K184">
        <f ca="1">SUMIF(Fichas!$F:$F,Conf_Fichas!$F184,INDIRECT(K2))+SUMIF(Fichas!$P:$P,Conf_Fichas!$F184,INDIRECT(Conf_Fichas!K3))</f>
        <v>3</v>
      </c>
      <c r="L184">
        <f ca="1">RANK(H184,H4:H187,0)</f>
        <v>1</v>
      </c>
      <c r="M184">
        <f t="shared" ref="M184:O184" ca="1" si="200">RANK(I184,I4:I187,0)</f>
        <v>38</v>
      </c>
      <c r="N184">
        <f t="shared" ca="1" si="200"/>
        <v>4</v>
      </c>
      <c r="O184">
        <f t="shared" ca="1" si="200"/>
        <v>5</v>
      </c>
      <c r="P184">
        <f ca="1">COUNTIF($L$4:L184,L184)-1</f>
        <v>180</v>
      </c>
      <c r="Q184">
        <f ca="1">COUNTIF($M$4:M184,M184)-1</f>
        <v>144</v>
      </c>
      <c r="R184">
        <f ca="1">COUNTIF($N$4:N184,N184)-1</f>
        <v>177</v>
      </c>
      <c r="S184">
        <f ca="1">COUNTIF($O$4:O184,O184)-1</f>
        <v>4</v>
      </c>
    </row>
    <row r="185" spans="1:19" x14ac:dyDescent="0.25">
      <c r="A185">
        <f t="shared" ca="1" si="145"/>
        <v>182</v>
      </c>
      <c r="B185">
        <f t="shared" ca="1" si="146"/>
        <v>183</v>
      </c>
      <c r="C185">
        <f t="shared" ca="1" si="147"/>
        <v>182</v>
      </c>
      <c r="D185">
        <f t="shared" ca="1" si="148"/>
        <v>182</v>
      </c>
      <c r="E185">
        <f>Plantillas!R49</f>
        <v>21</v>
      </c>
      <c r="F185" t="str">
        <f>Plantillas!S49</f>
        <v>Francis Benjamin</v>
      </c>
      <c r="G185" t="str">
        <f>Plantillas!T49</f>
        <v>DF</v>
      </c>
      <c r="H185">
        <f ca="1">SUMIF(Fichas!$F:$F,Conf_Fichas!$F185,INDIRECT(H2))+SUMIF(Fichas!$P:$P,Conf_Fichas!$F185,INDIRECT(Conf_Fichas!H3))</f>
        <v>0</v>
      </c>
      <c r="I185">
        <f ca="1">SUMIF(Fichas!$F:$F,Conf_Fichas!$F185,INDIRECT(I2))+SUMIF(Fichas!$P:$P,Conf_Fichas!$F185,INDIRECT(Conf_Fichas!I3))</f>
        <v>0</v>
      </c>
      <c r="J185">
        <f ca="1">SUMIF(Fichas!$F:$F,Conf_Fichas!$F185,INDIRECT(J2))+SUMIF(Fichas!$P:$P,Conf_Fichas!$F185,INDIRECT(Conf_Fichas!J3))</f>
        <v>0</v>
      </c>
      <c r="K185">
        <f ca="1">SUMIF(Fichas!$F:$F,Conf_Fichas!$F185,INDIRECT(K2))+SUMIF(Fichas!$P:$P,Conf_Fichas!$F185,INDIRECT(Conf_Fichas!K3))</f>
        <v>0</v>
      </c>
      <c r="L185">
        <f ca="1">RANK(H185,H4:H187,0)</f>
        <v>1</v>
      </c>
      <c r="M185">
        <f t="shared" ref="M185:O185" ca="1" si="201">RANK(I185,I4:I187,0)</f>
        <v>38</v>
      </c>
      <c r="N185">
        <f t="shared" ca="1" si="201"/>
        <v>4</v>
      </c>
      <c r="O185">
        <f t="shared" ca="1" si="201"/>
        <v>36</v>
      </c>
      <c r="P185">
        <f ca="1">COUNTIF($L$4:L185,L185)-1</f>
        <v>181</v>
      </c>
      <c r="Q185">
        <f ca="1">COUNTIF($M$4:M185,M185)-1</f>
        <v>145</v>
      </c>
      <c r="R185">
        <f ca="1">COUNTIF($N$4:N185,N185)-1</f>
        <v>178</v>
      </c>
      <c r="S185">
        <f ca="1">COUNTIF($O$4:O185,O185)-1</f>
        <v>146</v>
      </c>
    </row>
    <row r="186" spans="1:19" x14ac:dyDescent="0.25">
      <c r="A186">
        <f t="shared" ca="1" si="145"/>
        <v>183</v>
      </c>
      <c r="B186">
        <f t="shared" ca="1" si="146"/>
        <v>37</v>
      </c>
      <c r="C186">
        <f t="shared" ca="1" si="147"/>
        <v>183</v>
      </c>
      <c r="D186">
        <f t="shared" ca="1" si="148"/>
        <v>183</v>
      </c>
      <c r="E186">
        <f>Plantillas!R50</f>
        <v>22</v>
      </c>
      <c r="F186" t="str">
        <f>Plantillas!S50</f>
        <v>Kenneth Omeruo</v>
      </c>
      <c r="G186" t="str">
        <f>Plantillas!T50</f>
        <v>DF</v>
      </c>
      <c r="H186">
        <f ca="1">SUMIF(Fichas!$F:$F,Conf_Fichas!$F186,INDIRECT(H2))+SUMIF(Fichas!$P:$P,Conf_Fichas!$F186,INDIRECT(Conf_Fichas!H3))</f>
        <v>0</v>
      </c>
      <c r="I186">
        <f ca="1">SUMIF(Fichas!$F:$F,Conf_Fichas!$F186,INDIRECT(I2))+SUMIF(Fichas!$P:$P,Conf_Fichas!$F186,INDIRECT(Conf_Fichas!I3))</f>
        <v>1</v>
      </c>
      <c r="J186">
        <f ca="1">SUMIF(Fichas!$F:$F,Conf_Fichas!$F186,INDIRECT(J2))+SUMIF(Fichas!$P:$P,Conf_Fichas!$F186,INDIRECT(Conf_Fichas!J3))</f>
        <v>0</v>
      </c>
      <c r="K186">
        <f ca="1">SUMIF(Fichas!$F:$F,Conf_Fichas!$F186,INDIRECT(K2))+SUMIF(Fichas!$P:$P,Conf_Fichas!$F186,INDIRECT(Conf_Fichas!K3))</f>
        <v>0</v>
      </c>
      <c r="L186">
        <f ca="1">RANK(H186,H4:H187,0)</f>
        <v>1</v>
      </c>
      <c r="M186">
        <f t="shared" ref="M186:O186" ca="1" si="202">RANK(I186,I4:I187,0)</f>
        <v>9</v>
      </c>
      <c r="N186">
        <f t="shared" ca="1" si="202"/>
        <v>4</v>
      </c>
      <c r="O186">
        <f t="shared" ca="1" si="202"/>
        <v>36</v>
      </c>
      <c r="P186">
        <f ca="1">COUNTIF($L$4:L186,L186)-1</f>
        <v>182</v>
      </c>
      <c r="Q186">
        <f ca="1">COUNTIF($M$4:M186,M186)-1</f>
        <v>28</v>
      </c>
      <c r="R186">
        <f ca="1">COUNTIF($N$4:N186,N186)-1</f>
        <v>179</v>
      </c>
      <c r="S186">
        <f ca="1">COUNTIF($O$4:O186,O186)-1</f>
        <v>147</v>
      </c>
    </row>
    <row r="187" spans="1:19" x14ac:dyDescent="0.25">
      <c r="A187">
        <f t="shared" ca="1" si="145"/>
        <v>184</v>
      </c>
      <c r="B187">
        <f t="shared" ca="1" si="146"/>
        <v>184</v>
      </c>
      <c r="C187">
        <f t="shared" ca="1" si="147"/>
        <v>184</v>
      </c>
      <c r="D187">
        <f t="shared" ca="1" si="148"/>
        <v>184</v>
      </c>
      <c r="E187">
        <f>Plantillas!R51</f>
        <v>23</v>
      </c>
      <c r="F187" t="str">
        <f>Plantillas!S51</f>
        <v>Chigozie Agbim</v>
      </c>
      <c r="G187" t="str">
        <f>Plantillas!T51</f>
        <v>PT</v>
      </c>
      <c r="H187">
        <f ca="1">SUMIF(Fichas!$F:$F,Conf_Fichas!$F187,INDIRECT(H2))+SUMIF(Fichas!$P:$P,Conf_Fichas!$F187,INDIRECT(Conf_Fichas!H3))</f>
        <v>0</v>
      </c>
      <c r="I187">
        <f ca="1">SUMIF(Fichas!$F:$F,Conf_Fichas!$F187,INDIRECT(I2))+SUMIF(Fichas!$P:$P,Conf_Fichas!$F187,INDIRECT(Conf_Fichas!I3))</f>
        <v>0</v>
      </c>
      <c r="J187">
        <f ca="1">SUMIF(Fichas!$F:$F,Conf_Fichas!$F187,INDIRECT(J2))+SUMIF(Fichas!$P:$P,Conf_Fichas!$F187,INDIRECT(Conf_Fichas!J3))</f>
        <v>0</v>
      </c>
      <c r="K187">
        <f ca="1">SUMIF(Fichas!$F:$F,Conf_Fichas!$F187,INDIRECT(K2))+SUMIF(Fichas!$P:$P,Conf_Fichas!$F187,INDIRECT(Conf_Fichas!K3))</f>
        <v>0</v>
      </c>
      <c r="L187">
        <f ca="1">RANK(H187,H4:H187,0)</f>
        <v>1</v>
      </c>
      <c r="M187">
        <f t="shared" ref="M187:O187" ca="1" si="203">RANK(I187,I4:I187,0)</f>
        <v>38</v>
      </c>
      <c r="N187">
        <f t="shared" ca="1" si="203"/>
        <v>4</v>
      </c>
      <c r="O187">
        <f t="shared" ca="1" si="203"/>
        <v>36</v>
      </c>
      <c r="P187">
        <f ca="1">COUNTIF($L$4:L187,L187)-1</f>
        <v>183</v>
      </c>
      <c r="Q187">
        <f ca="1">COUNTIF($M$4:M187,M187)-1</f>
        <v>146</v>
      </c>
      <c r="R187">
        <f ca="1">COUNTIF($N$4:N187,N187)-1</f>
        <v>180</v>
      </c>
      <c r="S187">
        <f ca="1">COUNTIF($O$4:O187,O187)-1</f>
        <v>148</v>
      </c>
    </row>
  </sheetData>
  <mergeCells count="1">
    <mergeCell ref="E1:G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U65"/>
  <sheetViews>
    <sheetView workbookViewId="0">
      <selection activeCell="F65" sqref="F65"/>
    </sheetView>
  </sheetViews>
  <sheetFormatPr baseColWidth="10" defaultRowHeight="15" x14ac:dyDescent="0.25"/>
  <cols>
    <col min="1" max="1" width="15.7109375" bestFit="1" customWidth="1"/>
    <col min="2" max="2" width="11.28515625" bestFit="1" customWidth="1"/>
    <col min="4" max="4" width="25.140625" bestFit="1" customWidth="1"/>
    <col min="5" max="5" width="14.7109375" bestFit="1" customWidth="1"/>
    <col min="6" max="18" width="15.7109375" bestFit="1" customWidth="1"/>
    <col min="19" max="21" width="15.7109375" customWidth="1"/>
  </cols>
  <sheetData>
    <row r="1" spans="1:21" x14ac:dyDescent="0.25">
      <c r="E1" t="s">
        <v>26</v>
      </c>
      <c r="F1" s="7" t="str">
        <f ca="1">DAY(INDIRECT(ADDRESS(3+$A$3,COLUMN())))&amp;"/"&amp;TEXT(MONTH(INDIRECT(ADDRESS(3+$A$3,COLUMN()))),"00")&amp;"/"&amp;YEAR(INDIRECT(ADDRESS(3+$A$3,COLUMN())))</f>
        <v>15/06/2013</v>
      </c>
      <c r="G1" s="7" t="str">
        <f t="shared" ref="G1:U1" ca="1" si="0">DAY(INDIRECT(ADDRESS(3+$A$3,COLUMN())))&amp;"/"&amp;TEXT(MONTH(INDIRECT(ADDRESS(3+$A$3,COLUMN()))),"00")&amp;"/"&amp;YEAR(INDIRECT(ADDRESS(3+$A$3,COLUMN())))</f>
        <v>16/06/2013</v>
      </c>
      <c r="H1" s="7" t="str">
        <f t="shared" ca="1" si="0"/>
        <v>16/06/2013</v>
      </c>
      <c r="I1" s="7" t="str">
        <f t="shared" ca="1" si="0"/>
        <v>17/06/2013</v>
      </c>
      <c r="J1" s="7" t="str">
        <f t="shared" ca="1" si="0"/>
        <v>19/06/2013</v>
      </c>
      <c r="K1" s="7" t="str">
        <f t="shared" ca="1" si="0"/>
        <v>20/06/2013</v>
      </c>
      <c r="L1" s="7" t="str">
        <f t="shared" ca="1" si="0"/>
        <v>20/06/2013</v>
      </c>
      <c r="M1" s="7" t="str">
        <f t="shared" ca="1" si="0"/>
        <v>21/06/2013</v>
      </c>
      <c r="N1" s="7" t="str">
        <f t="shared" ca="1" si="0"/>
        <v>22/06/2013</v>
      </c>
      <c r="O1" s="7" t="str">
        <f t="shared" ca="1" si="0"/>
        <v>22/06/2013</v>
      </c>
      <c r="P1" s="7" t="str">
        <f t="shared" ca="1" si="0"/>
        <v>23/06/2013</v>
      </c>
      <c r="Q1" s="7" t="str">
        <f t="shared" ca="1" si="0"/>
        <v>23/06/2013</v>
      </c>
      <c r="R1" s="7" t="str">
        <f t="shared" ca="1" si="0"/>
        <v>26/06/2013</v>
      </c>
      <c r="S1" s="7" t="str">
        <f t="shared" ca="1" si="0"/>
        <v>27/06/2013</v>
      </c>
      <c r="T1" s="7" t="str">
        <f t="shared" ca="1" si="0"/>
        <v>30/06/2013</v>
      </c>
      <c r="U1" s="7" t="str">
        <f t="shared" ca="1" si="0"/>
        <v>1/07/2013</v>
      </c>
    </row>
    <row r="2" spans="1:21" x14ac:dyDescent="0.25">
      <c r="A2" t="str">
        <f>Portada!V17</f>
        <v>GMT + 2 h Madrid</v>
      </c>
      <c r="E2" t="s">
        <v>25</v>
      </c>
      <c r="F2" t="str">
        <f ca="1">TEXT(HOUR(INDIRECT(ADDRESS(3+$A$3,COLUMN()))),"00")&amp;":"&amp;TEXT(MINUTE(INDIRECT(ADDRESS(3+$A$3,COLUMN()))),"00")</f>
        <v>21:00</v>
      </c>
      <c r="G2" t="str">
        <f t="shared" ref="G2:U2" ca="1" si="1">TEXT(HOUR(INDIRECT(ADDRESS(3+$A$3,COLUMN()))),"00")&amp;":"&amp;TEXT(MINUTE(INDIRECT(ADDRESS(3+$A$3,COLUMN()))),"00")</f>
        <v>21:00</v>
      </c>
      <c r="H2" t="str">
        <f t="shared" ca="1" si="1"/>
        <v>21:00</v>
      </c>
      <c r="I2" t="str">
        <f t="shared" ca="1" si="1"/>
        <v>21:00</v>
      </c>
      <c r="J2" t="str">
        <f t="shared" ca="1" si="1"/>
        <v>21:00</v>
      </c>
      <c r="K2" t="str">
        <f t="shared" ca="1" si="1"/>
        <v>00:00</v>
      </c>
      <c r="L2" t="str">
        <f t="shared" ca="1" si="1"/>
        <v>21:00</v>
      </c>
      <c r="M2" t="str">
        <f t="shared" ca="1" si="1"/>
        <v>00:00</v>
      </c>
      <c r="N2" t="str">
        <f t="shared" ca="1" si="1"/>
        <v>21:00</v>
      </c>
      <c r="O2" t="str">
        <f ca="1">TEXT(HOUR(INDIRECT(ADDRESS(3+$A$3,COLUMN()))),"00")&amp;":"&amp;TEXT(MINUTE(INDIRECT(ADDRESS(3+$A$3,COLUMN()))),"00")</f>
        <v>21:00</v>
      </c>
      <c r="P2" t="str">
        <f t="shared" ca="1" si="1"/>
        <v>21:00</v>
      </c>
      <c r="Q2" t="str">
        <f t="shared" ca="1" si="1"/>
        <v>21:00</v>
      </c>
      <c r="R2" t="str">
        <f t="shared" ca="1" si="1"/>
        <v>21:00</v>
      </c>
      <c r="S2" t="str">
        <f t="shared" ca="1" si="1"/>
        <v>21:00</v>
      </c>
      <c r="T2" t="str">
        <f t="shared" ca="1" si="1"/>
        <v>18:00</v>
      </c>
      <c r="U2" t="str">
        <f t="shared" ca="1" si="1"/>
        <v>00:00</v>
      </c>
    </row>
    <row r="3" spans="1:21" x14ac:dyDescent="0.25">
      <c r="A3">
        <f>MATCH(A2,D4:D64,0)</f>
        <v>33</v>
      </c>
      <c r="B3" s="13" t="s">
        <v>116</v>
      </c>
      <c r="C3" s="13" t="s">
        <v>115</v>
      </c>
      <c r="F3" s="17">
        <v>41440.666666666664</v>
      </c>
      <c r="G3" s="17">
        <v>41441.666666666664</v>
      </c>
      <c r="H3" s="17">
        <v>41441.666666666664</v>
      </c>
      <c r="I3" s="17">
        <v>41442.666666666664</v>
      </c>
      <c r="J3" s="17">
        <v>41444.666666666664</v>
      </c>
      <c r="K3" s="17">
        <v>41444.791666666664</v>
      </c>
      <c r="L3" s="17">
        <v>41445.666666666664</v>
      </c>
      <c r="M3" s="17">
        <v>41445.791666666664</v>
      </c>
      <c r="N3" s="17">
        <v>41447.666666666664</v>
      </c>
      <c r="O3" s="17">
        <v>41447.666666666664</v>
      </c>
      <c r="P3" s="17">
        <v>41448.666666666664</v>
      </c>
      <c r="Q3" s="17">
        <v>41448.666666666664</v>
      </c>
      <c r="R3" s="17">
        <v>41451.666666666664</v>
      </c>
      <c r="S3" s="17">
        <v>41452.666666666664</v>
      </c>
      <c r="T3" s="17">
        <v>41455.541666666664</v>
      </c>
      <c r="U3" s="17">
        <v>41455.791666666664</v>
      </c>
    </row>
    <row r="4" spans="1:21" x14ac:dyDescent="0.25">
      <c r="A4" t="s">
        <v>202</v>
      </c>
      <c r="B4" s="14" t="s">
        <v>118</v>
      </c>
      <c r="C4" s="14" t="s">
        <v>117</v>
      </c>
      <c r="D4" t="s">
        <v>218</v>
      </c>
      <c r="F4" s="17">
        <f>F$3+$A4</f>
        <v>41441.291666666664</v>
      </c>
      <c r="G4" s="17">
        <f t="shared" ref="G4:U19" si="2">G$3+$A4</f>
        <v>41442.291666666664</v>
      </c>
      <c r="H4" s="17">
        <f>H$3+$A4</f>
        <v>41442.291666666664</v>
      </c>
      <c r="I4" s="17">
        <f t="shared" si="2"/>
        <v>41443.291666666664</v>
      </c>
      <c r="J4" s="17">
        <f t="shared" si="2"/>
        <v>41445.291666666664</v>
      </c>
      <c r="K4" s="17">
        <f t="shared" si="2"/>
        <v>41445.416666666664</v>
      </c>
      <c r="L4" s="17">
        <f t="shared" si="2"/>
        <v>41446.291666666664</v>
      </c>
      <c r="M4" s="17">
        <f t="shared" si="2"/>
        <v>41446.416666666664</v>
      </c>
      <c r="N4" s="17">
        <f t="shared" si="2"/>
        <v>41448.291666666664</v>
      </c>
      <c r="O4" s="17">
        <f t="shared" si="2"/>
        <v>41448.291666666664</v>
      </c>
      <c r="P4" s="17">
        <f t="shared" si="2"/>
        <v>41449.291666666664</v>
      </c>
      <c r="Q4" s="17">
        <f t="shared" si="2"/>
        <v>41449.291666666664</v>
      </c>
      <c r="R4" s="17">
        <f>R$3+$A4</f>
        <v>41452.291666666664</v>
      </c>
      <c r="S4" s="17">
        <f t="shared" si="2"/>
        <v>41453.291666666664</v>
      </c>
      <c r="T4" s="17">
        <f t="shared" si="2"/>
        <v>41456.166666666664</v>
      </c>
      <c r="U4" s="17">
        <f t="shared" si="2"/>
        <v>41456.416666666664</v>
      </c>
    </row>
    <row r="5" spans="1:21" ht="24" x14ac:dyDescent="0.25">
      <c r="A5" t="s">
        <v>203</v>
      </c>
      <c r="B5" s="15" t="s">
        <v>120</v>
      </c>
      <c r="C5" s="15" t="s">
        <v>119</v>
      </c>
      <c r="D5" t="s">
        <v>219</v>
      </c>
      <c r="F5" s="17">
        <f t="shared" ref="F5:T36" si="3">F$3+$A5</f>
        <v>41441.25</v>
      </c>
      <c r="G5" s="17">
        <f t="shared" si="2"/>
        <v>41442.25</v>
      </c>
      <c r="H5" s="17">
        <f t="shared" si="2"/>
        <v>41442.25</v>
      </c>
      <c r="I5" s="17">
        <f t="shared" si="2"/>
        <v>41443.25</v>
      </c>
      <c r="J5" s="17">
        <f t="shared" si="2"/>
        <v>41445.25</v>
      </c>
      <c r="K5" s="17">
        <f t="shared" si="2"/>
        <v>41445.375</v>
      </c>
      <c r="L5" s="17">
        <f t="shared" si="2"/>
        <v>41446.25</v>
      </c>
      <c r="M5" s="17">
        <f t="shared" si="2"/>
        <v>41446.375</v>
      </c>
      <c r="N5" s="17">
        <f t="shared" si="2"/>
        <v>41448.25</v>
      </c>
      <c r="O5" s="17">
        <f t="shared" si="2"/>
        <v>41448.25</v>
      </c>
      <c r="P5" s="17">
        <f t="shared" si="2"/>
        <v>41449.25</v>
      </c>
      <c r="Q5" s="17">
        <f t="shared" si="2"/>
        <v>41449.25</v>
      </c>
      <c r="R5" s="17">
        <f t="shared" si="2"/>
        <v>41452.25</v>
      </c>
      <c r="S5" s="17">
        <f t="shared" si="2"/>
        <v>41453.25</v>
      </c>
      <c r="T5" s="17">
        <f t="shared" si="2"/>
        <v>41456.125</v>
      </c>
      <c r="U5" s="17">
        <f t="shared" si="2"/>
        <v>41456.375</v>
      </c>
    </row>
    <row r="6" spans="1:21" x14ac:dyDescent="0.25">
      <c r="A6" t="s">
        <v>204</v>
      </c>
      <c r="B6" s="14" t="s">
        <v>122</v>
      </c>
      <c r="C6" s="14" t="s">
        <v>121</v>
      </c>
      <c r="D6" t="s">
        <v>220</v>
      </c>
      <c r="F6" s="17">
        <f t="shared" si="3"/>
        <v>41441.208333333328</v>
      </c>
      <c r="G6" s="17">
        <f t="shared" si="2"/>
        <v>41442.208333333328</v>
      </c>
      <c r="H6" s="17">
        <f t="shared" si="2"/>
        <v>41442.208333333328</v>
      </c>
      <c r="I6" s="17">
        <f t="shared" si="2"/>
        <v>41443.208333333328</v>
      </c>
      <c r="J6" s="17">
        <f t="shared" si="2"/>
        <v>41445.208333333328</v>
      </c>
      <c r="K6" s="17">
        <f t="shared" si="2"/>
        <v>41445.333333333328</v>
      </c>
      <c r="L6" s="17">
        <f t="shared" si="2"/>
        <v>41446.208333333328</v>
      </c>
      <c r="M6" s="17">
        <f t="shared" si="2"/>
        <v>41446.333333333328</v>
      </c>
      <c r="N6" s="17">
        <f t="shared" si="2"/>
        <v>41448.208333333328</v>
      </c>
      <c r="O6" s="17">
        <f t="shared" si="2"/>
        <v>41448.208333333328</v>
      </c>
      <c r="P6" s="17">
        <f t="shared" si="2"/>
        <v>41449.208333333328</v>
      </c>
      <c r="Q6" s="17">
        <f t="shared" si="2"/>
        <v>41449.208333333328</v>
      </c>
      <c r="R6" s="17">
        <f t="shared" si="2"/>
        <v>41452.208333333328</v>
      </c>
      <c r="S6" s="17">
        <f t="shared" si="2"/>
        <v>41453.208333333328</v>
      </c>
      <c r="T6" s="17">
        <f t="shared" si="2"/>
        <v>41456.083333333328</v>
      </c>
      <c r="U6" s="17">
        <f t="shared" si="2"/>
        <v>41456.333333333328</v>
      </c>
    </row>
    <row r="7" spans="1:21" x14ac:dyDescent="0.25">
      <c r="A7" t="s">
        <v>204</v>
      </c>
      <c r="B7" s="14" t="s">
        <v>122</v>
      </c>
      <c r="C7" s="14" t="s">
        <v>123</v>
      </c>
      <c r="D7" t="s">
        <v>221</v>
      </c>
      <c r="F7" s="17">
        <f t="shared" si="3"/>
        <v>41441.208333333328</v>
      </c>
      <c r="G7" s="17">
        <f t="shared" si="2"/>
        <v>41442.208333333328</v>
      </c>
      <c r="H7" s="17">
        <f t="shared" si="2"/>
        <v>41442.208333333328</v>
      </c>
      <c r="I7" s="17">
        <f t="shared" si="2"/>
        <v>41443.208333333328</v>
      </c>
      <c r="J7" s="17">
        <f t="shared" si="2"/>
        <v>41445.208333333328</v>
      </c>
      <c r="K7" s="17">
        <f t="shared" si="2"/>
        <v>41445.333333333328</v>
      </c>
      <c r="L7" s="17">
        <f t="shared" si="2"/>
        <v>41446.208333333328</v>
      </c>
      <c r="M7" s="17">
        <f t="shared" si="2"/>
        <v>41446.333333333328</v>
      </c>
      <c r="N7" s="17">
        <f t="shared" si="2"/>
        <v>41448.208333333328</v>
      </c>
      <c r="O7" s="17">
        <f t="shared" si="2"/>
        <v>41448.208333333328</v>
      </c>
      <c r="P7" s="17">
        <f t="shared" si="2"/>
        <v>41449.208333333328</v>
      </c>
      <c r="Q7" s="17">
        <f t="shared" si="2"/>
        <v>41449.208333333328</v>
      </c>
      <c r="R7" s="17">
        <f t="shared" si="2"/>
        <v>41452.208333333328</v>
      </c>
      <c r="S7" s="17">
        <f t="shared" si="2"/>
        <v>41453.208333333328</v>
      </c>
      <c r="T7" s="17">
        <f t="shared" si="2"/>
        <v>41456.083333333328</v>
      </c>
      <c r="U7" s="17">
        <f t="shared" si="2"/>
        <v>41456.333333333328</v>
      </c>
    </row>
    <row r="8" spans="1:21" x14ac:dyDescent="0.25">
      <c r="A8" t="s">
        <v>204</v>
      </c>
      <c r="B8" s="14" t="s">
        <v>122</v>
      </c>
      <c r="C8" s="14" t="s">
        <v>124</v>
      </c>
      <c r="D8" t="s">
        <v>222</v>
      </c>
      <c r="F8" s="17">
        <f t="shared" si="3"/>
        <v>41441.208333333328</v>
      </c>
      <c r="G8" s="17">
        <f t="shared" si="2"/>
        <v>41442.208333333328</v>
      </c>
      <c r="H8" s="17">
        <f t="shared" si="2"/>
        <v>41442.208333333328</v>
      </c>
      <c r="I8" s="17">
        <f t="shared" si="2"/>
        <v>41443.208333333328</v>
      </c>
      <c r="J8" s="17">
        <f t="shared" si="2"/>
        <v>41445.208333333328</v>
      </c>
      <c r="K8" s="17">
        <f t="shared" si="2"/>
        <v>41445.333333333328</v>
      </c>
      <c r="L8" s="17">
        <f t="shared" si="2"/>
        <v>41446.208333333328</v>
      </c>
      <c r="M8" s="17">
        <f t="shared" si="2"/>
        <v>41446.333333333328</v>
      </c>
      <c r="N8" s="17">
        <f t="shared" si="2"/>
        <v>41448.208333333328</v>
      </c>
      <c r="O8" s="17">
        <f t="shared" si="2"/>
        <v>41448.208333333328</v>
      </c>
      <c r="P8" s="17">
        <f t="shared" si="2"/>
        <v>41449.208333333328</v>
      </c>
      <c r="Q8" s="17">
        <f t="shared" si="2"/>
        <v>41449.208333333328</v>
      </c>
      <c r="R8" s="17">
        <f t="shared" si="2"/>
        <v>41452.208333333328</v>
      </c>
      <c r="S8" s="17">
        <f t="shared" si="2"/>
        <v>41453.208333333328</v>
      </c>
      <c r="T8" s="17">
        <f t="shared" si="2"/>
        <v>41456.083333333328</v>
      </c>
      <c r="U8" s="17">
        <f t="shared" si="2"/>
        <v>41456.333333333328</v>
      </c>
    </row>
    <row r="9" spans="1:21" x14ac:dyDescent="0.25">
      <c r="A9" s="18">
        <v>0.52083333333333337</v>
      </c>
      <c r="B9" s="15" t="s">
        <v>126</v>
      </c>
      <c r="C9" s="15" t="s">
        <v>125</v>
      </c>
      <c r="D9" t="s">
        <v>223</v>
      </c>
      <c r="F9" s="17">
        <f t="shared" si="3"/>
        <v>41441.1875</v>
      </c>
      <c r="G9" s="17">
        <f t="shared" si="2"/>
        <v>41442.1875</v>
      </c>
      <c r="H9" s="17">
        <f t="shared" si="2"/>
        <v>41442.1875</v>
      </c>
      <c r="I9" s="17">
        <f t="shared" si="2"/>
        <v>41443.1875</v>
      </c>
      <c r="J9" s="17">
        <f t="shared" si="2"/>
        <v>41445.1875</v>
      </c>
      <c r="K9" s="17">
        <f t="shared" si="2"/>
        <v>41445.3125</v>
      </c>
      <c r="L9" s="17">
        <f t="shared" si="2"/>
        <v>41446.1875</v>
      </c>
      <c r="M9" s="17">
        <f t="shared" si="2"/>
        <v>41446.3125</v>
      </c>
      <c r="N9" s="17">
        <f t="shared" si="2"/>
        <v>41448.1875</v>
      </c>
      <c r="O9" s="17">
        <f t="shared" si="2"/>
        <v>41448.1875</v>
      </c>
      <c r="P9" s="17">
        <f t="shared" si="2"/>
        <v>41449.1875</v>
      </c>
      <c r="Q9" s="17">
        <f t="shared" si="2"/>
        <v>41449.1875</v>
      </c>
      <c r="R9" s="17">
        <f t="shared" si="2"/>
        <v>41452.1875</v>
      </c>
      <c r="S9" s="17">
        <f t="shared" si="2"/>
        <v>41453.1875</v>
      </c>
      <c r="T9" s="17">
        <f t="shared" si="2"/>
        <v>41456.0625</v>
      </c>
      <c r="U9" s="17">
        <f t="shared" si="2"/>
        <v>41456.3125</v>
      </c>
    </row>
    <row r="10" spans="1:21" x14ac:dyDescent="0.25">
      <c r="A10" t="s">
        <v>205</v>
      </c>
      <c r="B10" s="14" t="s">
        <v>128</v>
      </c>
      <c r="C10" s="14" t="s">
        <v>127</v>
      </c>
      <c r="D10" t="s">
        <v>224</v>
      </c>
      <c r="F10" s="17">
        <f t="shared" si="3"/>
        <v>41441.166666666664</v>
      </c>
      <c r="G10" s="17">
        <f t="shared" si="2"/>
        <v>41442.166666666664</v>
      </c>
      <c r="H10" s="17">
        <f t="shared" si="2"/>
        <v>41442.166666666664</v>
      </c>
      <c r="I10" s="17">
        <f t="shared" si="2"/>
        <v>41443.166666666664</v>
      </c>
      <c r="J10" s="17">
        <f t="shared" si="2"/>
        <v>41445.166666666664</v>
      </c>
      <c r="K10" s="17">
        <f t="shared" si="2"/>
        <v>41445.291666666664</v>
      </c>
      <c r="L10" s="17">
        <f t="shared" si="2"/>
        <v>41446.166666666664</v>
      </c>
      <c r="M10" s="17">
        <f t="shared" si="2"/>
        <v>41446.291666666664</v>
      </c>
      <c r="N10" s="17">
        <f t="shared" si="2"/>
        <v>41448.166666666664</v>
      </c>
      <c r="O10" s="17">
        <f t="shared" si="2"/>
        <v>41448.166666666664</v>
      </c>
      <c r="P10" s="17">
        <f t="shared" si="2"/>
        <v>41449.166666666664</v>
      </c>
      <c r="Q10" s="17">
        <f t="shared" si="2"/>
        <v>41449.166666666664</v>
      </c>
      <c r="R10" s="17">
        <f t="shared" si="2"/>
        <v>41452.166666666664</v>
      </c>
      <c r="S10" s="17">
        <f t="shared" si="2"/>
        <v>41453.166666666664</v>
      </c>
      <c r="T10" s="17">
        <f t="shared" si="2"/>
        <v>41456.041666666664</v>
      </c>
      <c r="U10" s="17">
        <f t="shared" si="2"/>
        <v>41456.291666666664</v>
      </c>
    </row>
    <row r="11" spans="1:21" x14ac:dyDescent="0.25">
      <c r="A11" t="s">
        <v>205</v>
      </c>
      <c r="B11" s="14" t="s">
        <v>128</v>
      </c>
      <c r="C11" s="14" t="s">
        <v>129</v>
      </c>
      <c r="D11" t="s">
        <v>225</v>
      </c>
      <c r="F11" s="17">
        <f t="shared" si="3"/>
        <v>41441.166666666664</v>
      </c>
      <c r="G11" s="17">
        <f t="shared" si="2"/>
        <v>41442.166666666664</v>
      </c>
      <c r="H11" s="17">
        <f t="shared" si="2"/>
        <v>41442.166666666664</v>
      </c>
      <c r="I11" s="17">
        <f t="shared" si="2"/>
        <v>41443.166666666664</v>
      </c>
      <c r="J11" s="17">
        <f t="shared" si="2"/>
        <v>41445.166666666664</v>
      </c>
      <c r="K11" s="17">
        <f t="shared" si="2"/>
        <v>41445.291666666664</v>
      </c>
      <c r="L11" s="17">
        <f t="shared" si="2"/>
        <v>41446.166666666664</v>
      </c>
      <c r="M11" s="17">
        <f t="shared" si="2"/>
        <v>41446.291666666664</v>
      </c>
      <c r="N11" s="17">
        <f t="shared" si="2"/>
        <v>41448.166666666664</v>
      </c>
      <c r="O11" s="17">
        <f t="shared" si="2"/>
        <v>41448.166666666664</v>
      </c>
      <c r="P11" s="17">
        <f t="shared" si="2"/>
        <v>41449.166666666664</v>
      </c>
      <c r="Q11" s="17">
        <f t="shared" si="2"/>
        <v>41449.166666666664</v>
      </c>
      <c r="R11" s="17">
        <f t="shared" si="2"/>
        <v>41452.166666666664</v>
      </c>
      <c r="S11" s="17">
        <f t="shared" si="2"/>
        <v>41453.166666666664</v>
      </c>
      <c r="T11" s="17">
        <f t="shared" si="2"/>
        <v>41456.041666666664</v>
      </c>
      <c r="U11" s="17">
        <f t="shared" si="2"/>
        <v>41456.291666666664</v>
      </c>
    </row>
    <row r="12" spans="1:21" x14ac:dyDescent="0.25">
      <c r="A12" t="s">
        <v>206</v>
      </c>
      <c r="B12" s="15" t="s">
        <v>131</v>
      </c>
      <c r="C12" s="15" t="s">
        <v>130</v>
      </c>
      <c r="D12" t="s">
        <v>226</v>
      </c>
      <c r="F12" s="17">
        <f t="shared" si="3"/>
        <v>41441.125</v>
      </c>
      <c r="G12" s="17">
        <f t="shared" si="2"/>
        <v>41442.125</v>
      </c>
      <c r="H12" s="17">
        <f t="shared" si="2"/>
        <v>41442.125</v>
      </c>
      <c r="I12" s="17">
        <f t="shared" si="2"/>
        <v>41443.125</v>
      </c>
      <c r="J12" s="17">
        <f t="shared" si="2"/>
        <v>41445.125</v>
      </c>
      <c r="K12" s="17">
        <f t="shared" si="2"/>
        <v>41445.25</v>
      </c>
      <c r="L12" s="17">
        <f t="shared" si="2"/>
        <v>41446.125</v>
      </c>
      <c r="M12" s="17">
        <f t="shared" si="2"/>
        <v>41446.25</v>
      </c>
      <c r="N12" s="17">
        <f t="shared" si="2"/>
        <v>41448.125</v>
      </c>
      <c r="O12" s="17">
        <f t="shared" si="2"/>
        <v>41448.125</v>
      </c>
      <c r="P12" s="17">
        <f t="shared" si="2"/>
        <v>41449.125</v>
      </c>
      <c r="Q12" s="17">
        <f t="shared" si="2"/>
        <v>41449.125</v>
      </c>
      <c r="R12" s="17">
        <f t="shared" si="2"/>
        <v>41452.125</v>
      </c>
      <c r="S12" s="17">
        <f t="shared" si="2"/>
        <v>41453.125</v>
      </c>
      <c r="T12" s="17">
        <f t="shared" si="2"/>
        <v>41456</v>
      </c>
      <c r="U12" s="17">
        <f t="shared" si="2"/>
        <v>41456.25</v>
      </c>
    </row>
    <row r="13" spans="1:21" x14ac:dyDescent="0.25">
      <c r="A13" t="s">
        <v>206</v>
      </c>
      <c r="B13" s="15" t="s">
        <v>131</v>
      </c>
      <c r="C13" s="15" t="s">
        <v>132</v>
      </c>
      <c r="D13" t="s">
        <v>227</v>
      </c>
      <c r="F13" s="17">
        <f t="shared" si="3"/>
        <v>41441.125</v>
      </c>
      <c r="G13" s="17">
        <f>G$3+$A13</f>
        <v>41442.125</v>
      </c>
      <c r="H13" s="17">
        <f t="shared" si="2"/>
        <v>41442.125</v>
      </c>
      <c r="I13" s="17">
        <f t="shared" si="2"/>
        <v>41443.125</v>
      </c>
      <c r="J13" s="17">
        <f t="shared" si="2"/>
        <v>41445.125</v>
      </c>
      <c r="K13" s="17">
        <f t="shared" si="2"/>
        <v>41445.25</v>
      </c>
      <c r="L13" s="17">
        <f t="shared" si="2"/>
        <v>41446.125</v>
      </c>
      <c r="M13" s="17">
        <f t="shared" si="2"/>
        <v>41446.25</v>
      </c>
      <c r="N13" s="17">
        <f t="shared" si="2"/>
        <v>41448.125</v>
      </c>
      <c r="O13" s="17">
        <f t="shared" si="2"/>
        <v>41448.125</v>
      </c>
      <c r="P13" s="17">
        <f t="shared" si="2"/>
        <v>41449.125</v>
      </c>
      <c r="Q13" s="17">
        <f t="shared" si="2"/>
        <v>41449.125</v>
      </c>
      <c r="R13" s="17">
        <f t="shared" si="2"/>
        <v>41452.125</v>
      </c>
      <c r="S13" s="17">
        <f t="shared" si="2"/>
        <v>41453.125</v>
      </c>
      <c r="T13" s="17">
        <f t="shared" si="2"/>
        <v>41456</v>
      </c>
      <c r="U13" s="17">
        <f t="shared" si="2"/>
        <v>41456.25</v>
      </c>
    </row>
    <row r="14" spans="1:21" x14ac:dyDescent="0.25">
      <c r="A14" t="s">
        <v>206</v>
      </c>
      <c r="B14" s="15" t="s">
        <v>131</v>
      </c>
      <c r="C14" s="15" t="s">
        <v>133</v>
      </c>
      <c r="D14" t="s">
        <v>228</v>
      </c>
      <c r="F14" s="17">
        <f t="shared" si="3"/>
        <v>41441.125</v>
      </c>
      <c r="G14" s="17">
        <f t="shared" si="2"/>
        <v>41442.125</v>
      </c>
      <c r="H14" s="17">
        <f t="shared" si="2"/>
        <v>41442.125</v>
      </c>
      <c r="I14" s="17">
        <f t="shared" si="2"/>
        <v>41443.125</v>
      </c>
      <c r="J14" s="17">
        <f t="shared" si="2"/>
        <v>41445.125</v>
      </c>
      <c r="K14" s="17">
        <f t="shared" si="2"/>
        <v>41445.25</v>
      </c>
      <c r="L14" s="17">
        <f t="shared" si="2"/>
        <v>41446.125</v>
      </c>
      <c r="M14" s="17">
        <f t="shared" si="2"/>
        <v>41446.25</v>
      </c>
      <c r="N14" s="17">
        <f t="shared" si="2"/>
        <v>41448.125</v>
      </c>
      <c r="O14" s="17">
        <f t="shared" si="2"/>
        <v>41448.125</v>
      </c>
      <c r="P14" s="17">
        <f t="shared" si="2"/>
        <v>41449.125</v>
      </c>
      <c r="Q14" s="17">
        <f t="shared" si="2"/>
        <v>41449.125</v>
      </c>
      <c r="R14" s="17">
        <f t="shared" si="2"/>
        <v>41452.125</v>
      </c>
      <c r="S14" s="17">
        <f t="shared" si="2"/>
        <v>41453.125</v>
      </c>
      <c r="T14" s="17">
        <f t="shared" si="2"/>
        <v>41456</v>
      </c>
      <c r="U14" s="17">
        <f t="shared" si="2"/>
        <v>41456.25</v>
      </c>
    </row>
    <row r="15" spans="1:21" x14ac:dyDescent="0.25">
      <c r="A15" t="s">
        <v>206</v>
      </c>
      <c r="B15" s="15" t="s">
        <v>131</v>
      </c>
      <c r="C15" s="15" t="s">
        <v>134</v>
      </c>
      <c r="D15" t="s">
        <v>229</v>
      </c>
      <c r="F15" s="17">
        <f t="shared" si="3"/>
        <v>41441.125</v>
      </c>
      <c r="G15" s="17">
        <f t="shared" si="2"/>
        <v>41442.125</v>
      </c>
      <c r="H15" s="17">
        <f t="shared" si="2"/>
        <v>41442.125</v>
      </c>
      <c r="I15" s="17">
        <f t="shared" si="2"/>
        <v>41443.125</v>
      </c>
      <c r="J15" s="17">
        <f t="shared" si="2"/>
        <v>41445.125</v>
      </c>
      <c r="K15" s="17">
        <f t="shared" si="2"/>
        <v>41445.25</v>
      </c>
      <c r="L15" s="17">
        <f t="shared" si="2"/>
        <v>41446.125</v>
      </c>
      <c r="M15" s="17">
        <f t="shared" si="2"/>
        <v>41446.25</v>
      </c>
      <c r="N15" s="17">
        <f t="shared" si="2"/>
        <v>41448.125</v>
      </c>
      <c r="O15" s="17">
        <f t="shared" si="2"/>
        <v>41448.125</v>
      </c>
      <c r="P15" s="17">
        <f t="shared" si="2"/>
        <v>41449.125</v>
      </c>
      <c r="Q15" s="17">
        <f t="shared" si="2"/>
        <v>41449.125</v>
      </c>
      <c r="R15" s="17">
        <f t="shared" si="2"/>
        <v>41452.125</v>
      </c>
      <c r="S15" s="17">
        <f t="shared" si="2"/>
        <v>41453.125</v>
      </c>
      <c r="T15" s="17">
        <f t="shared" si="2"/>
        <v>41456</v>
      </c>
      <c r="U15" s="17">
        <f t="shared" si="2"/>
        <v>41456.25</v>
      </c>
    </row>
    <row r="16" spans="1:21" x14ac:dyDescent="0.25">
      <c r="A16" t="s">
        <v>207</v>
      </c>
      <c r="B16" s="14" t="s">
        <v>136</v>
      </c>
      <c r="C16" s="14" t="s">
        <v>135</v>
      </c>
      <c r="D16" t="s">
        <v>230</v>
      </c>
      <c r="F16" s="17">
        <f t="shared" si="3"/>
        <v>41441.083333333328</v>
      </c>
      <c r="G16" s="17">
        <f t="shared" si="2"/>
        <v>41442.083333333328</v>
      </c>
      <c r="H16" s="17">
        <f t="shared" si="2"/>
        <v>41442.083333333328</v>
      </c>
      <c r="I16" s="17">
        <f t="shared" si="2"/>
        <v>41443.083333333328</v>
      </c>
      <c r="J16" s="17">
        <f t="shared" si="2"/>
        <v>41445.083333333328</v>
      </c>
      <c r="K16" s="17">
        <f t="shared" si="2"/>
        <v>41445.208333333328</v>
      </c>
      <c r="L16" s="17">
        <f t="shared" si="2"/>
        <v>41446.083333333328</v>
      </c>
      <c r="M16" s="17">
        <f t="shared" si="2"/>
        <v>41446.208333333328</v>
      </c>
      <c r="N16" s="17">
        <f t="shared" si="2"/>
        <v>41448.083333333328</v>
      </c>
      <c r="O16" s="17">
        <f t="shared" si="2"/>
        <v>41448.083333333328</v>
      </c>
      <c r="P16" s="17">
        <f t="shared" si="2"/>
        <v>41449.083333333328</v>
      </c>
      <c r="Q16" s="17">
        <f t="shared" si="2"/>
        <v>41449.083333333328</v>
      </c>
      <c r="R16" s="17">
        <f t="shared" si="2"/>
        <v>41452.083333333328</v>
      </c>
      <c r="S16" s="17">
        <f t="shared" si="2"/>
        <v>41453.083333333328</v>
      </c>
      <c r="T16" s="17">
        <f t="shared" si="2"/>
        <v>41455.958333333328</v>
      </c>
      <c r="U16" s="17">
        <f t="shared" si="2"/>
        <v>41456.208333333328</v>
      </c>
    </row>
    <row r="17" spans="1:21" x14ac:dyDescent="0.25">
      <c r="A17" t="s">
        <v>207</v>
      </c>
      <c r="B17" s="14" t="s">
        <v>136</v>
      </c>
      <c r="C17" s="14" t="s">
        <v>137</v>
      </c>
      <c r="D17" t="s">
        <v>231</v>
      </c>
      <c r="F17" s="17">
        <f t="shared" si="3"/>
        <v>41441.083333333328</v>
      </c>
      <c r="G17" s="17">
        <f t="shared" si="2"/>
        <v>41442.083333333328</v>
      </c>
      <c r="H17" s="17">
        <f t="shared" si="2"/>
        <v>41442.083333333328</v>
      </c>
      <c r="I17" s="17">
        <f t="shared" si="2"/>
        <v>41443.083333333328</v>
      </c>
      <c r="J17" s="17">
        <f t="shared" si="2"/>
        <v>41445.083333333328</v>
      </c>
      <c r="K17" s="17">
        <f t="shared" si="2"/>
        <v>41445.208333333328</v>
      </c>
      <c r="L17" s="17">
        <f t="shared" si="2"/>
        <v>41446.083333333328</v>
      </c>
      <c r="M17" s="17">
        <f t="shared" si="2"/>
        <v>41446.208333333328</v>
      </c>
      <c r="N17" s="17">
        <f t="shared" si="2"/>
        <v>41448.083333333328</v>
      </c>
      <c r="O17" s="17">
        <f t="shared" si="2"/>
        <v>41448.083333333328</v>
      </c>
      <c r="P17" s="17">
        <f t="shared" si="2"/>
        <v>41449.083333333328</v>
      </c>
      <c r="Q17" s="17">
        <f t="shared" si="2"/>
        <v>41449.083333333328</v>
      </c>
      <c r="R17" s="17">
        <f t="shared" si="2"/>
        <v>41452.083333333328</v>
      </c>
      <c r="S17" s="17">
        <f t="shared" si="2"/>
        <v>41453.083333333328</v>
      </c>
      <c r="T17" s="17">
        <f t="shared" si="2"/>
        <v>41455.958333333328</v>
      </c>
      <c r="U17" s="17">
        <f t="shared" si="2"/>
        <v>41456.208333333328</v>
      </c>
    </row>
    <row r="18" spans="1:21" x14ac:dyDescent="0.25">
      <c r="A18" t="s">
        <v>207</v>
      </c>
      <c r="B18" s="14" t="s">
        <v>136</v>
      </c>
      <c r="C18" s="14" t="s">
        <v>138</v>
      </c>
      <c r="D18" t="s">
        <v>232</v>
      </c>
      <c r="F18" s="17">
        <f t="shared" si="3"/>
        <v>41441.083333333328</v>
      </c>
      <c r="G18" s="17">
        <f t="shared" si="2"/>
        <v>41442.083333333328</v>
      </c>
      <c r="H18" s="17">
        <f t="shared" si="2"/>
        <v>41442.083333333328</v>
      </c>
      <c r="I18" s="17">
        <f t="shared" si="2"/>
        <v>41443.083333333328</v>
      </c>
      <c r="J18" s="17">
        <f t="shared" si="2"/>
        <v>41445.083333333328</v>
      </c>
      <c r="K18" s="17">
        <f t="shared" si="2"/>
        <v>41445.208333333328</v>
      </c>
      <c r="L18" s="17">
        <f t="shared" si="2"/>
        <v>41446.083333333328</v>
      </c>
      <c r="M18" s="17">
        <f t="shared" si="2"/>
        <v>41446.208333333328</v>
      </c>
      <c r="N18" s="17">
        <f t="shared" si="2"/>
        <v>41448.083333333328</v>
      </c>
      <c r="O18" s="17">
        <f t="shared" si="2"/>
        <v>41448.083333333328</v>
      </c>
      <c r="P18" s="17">
        <f t="shared" si="2"/>
        <v>41449.083333333328</v>
      </c>
      <c r="Q18" s="17">
        <f t="shared" si="2"/>
        <v>41449.083333333328</v>
      </c>
      <c r="R18" s="17">
        <f t="shared" si="2"/>
        <v>41452.083333333328</v>
      </c>
      <c r="S18" s="17">
        <f t="shared" si="2"/>
        <v>41453.083333333328</v>
      </c>
      <c r="T18" s="17">
        <f t="shared" si="2"/>
        <v>41455.958333333328</v>
      </c>
      <c r="U18" s="17">
        <f t="shared" si="2"/>
        <v>41456.208333333328</v>
      </c>
    </row>
    <row r="19" spans="1:21" x14ac:dyDescent="0.25">
      <c r="A19" t="s">
        <v>208</v>
      </c>
      <c r="B19" s="15" t="s">
        <v>140</v>
      </c>
      <c r="C19" s="15" t="s">
        <v>139</v>
      </c>
      <c r="D19" t="s">
        <v>233</v>
      </c>
      <c r="F19" s="17">
        <f t="shared" si="3"/>
        <v>41441.041666666664</v>
      </c>
      <c r="G19" s="17">
        <f t="shared" si="2"/>
        <v>41442.041666666664</v>
      </c>
      <c r="H19" s="17">
        <f t="shared" si="2"/>
        <v>41442.041666666664</v>
      </c>
      <c r="I19" s="17">
        <f t="shared" si="2"/>
        <v>41443.041666666664</v>
      </c>
      <c r="J19" s="17">
        <f t="shared" si="2"/>
        <v>41445.041666666664</v>
      </c>
      <c r="K19" s="17">
        <f t="shared" si="2"/>
        <v>41445.166666666664</v>
      </c>
      <c r="L19" s="17">
        <f t="shared" si="2"/>
        <v>41446.041666666664</v>
      </c>
      <c r="M19" s="17">
        <f t="shared" si="2"/>
        <v>41446.166666666664</v>
      </c>
      <c r="N19" s="17">
        <f t="shared" si="2"/>
        <v>41448.041666666664</v>
      </c>
      <c r="O19" s="17">
        <f t="shared" si="2"/>
        <v>41448.041666666664</v>
      </c>
      <c r="P19" s="17">
        <f t="shared" si="2"/>
        <v>41449.041666666664</v>
      </c>
      <c r="Q19" s="17">
        <f t="shared" si="2"/>
        <v>41449.041666666664</v>
      </c>
      <c r="R19" s="17">
        <f t="shared" si="2"/>
        <v>41452.041666666664</v>
      </c>
      <c r="S19" s="17">
        <f t="shared" si="2"/>
        <v>41453.041666666664</v>
      </c>
      <c r="T19" s="17">
        <f t="shared" si="2"/>
        <v>41455.916666666664</v>
      </c>
      <c r="U19" s="17">
        <f t="shared" si="2"/>
        <v>41456.166666666664</v>
      </c>
    </row>
    <row r="20" spans="1:21" x14ac:dyDescent="0.25">
      <c r="A20" s="18">
        <v>0.35416666666666669</v>
      </c>
      <c r="B20" s="14" t="s">
        <v>142</v>
      </c>
      <c r="C20" s="14" t="s">
        <v>141</v>
      </c>
      <c r="D20" t="s">
        <v>234</v>
      </c>
      <c r="F20" s="17">
        <f t="shared" si="3"/>
        <v>41441.020833333328</v>
      </c>
      <c r="G20" s="17">
        <f t="shared" si="3"/>
        <v>41442.020833333328</v>
      </c>
      <c r="H20" s="17">
        <f t="shared" si="3"/>
        <v>41442.020833333328</v>
      </c>
      <c r="I20" s="17">
        <f t="shared" si="3"/>
        <v>41443.020833333328</v>
      </c>
      <c r="J20" s="17">
        <f t="shared" si="3"/>
        <v>41445.020833333328</v>
      </c>
      <c r="K20" s="17">
        <f t="shared" si="3"/>
        <v>41445.145833333328</v>
      </c>
      <c r="L20" s="17">
        <f t="shared" si="3"/>
        <v>41446.020833333328</v>
      </c>
      <c r="M20" s="17">
        <f t="shared" si="3"/>
        <v>41446.145833333328</v>
      </c>
      <c r="N20" s="17">
        <f t="shared" si="3"/>
        <v>41448.020833333328</v>
      </c>
      <c r="O20" s="17">
        <f t="shared" si="3"/>
        <v>41448.020833333328</v>
      </c>
      <c r="P20" s="17">
        <f t="shared" si="3"/>
        <v>41449.020833333328</v>
      </c>
      <c r="Q20" s="17">
        <f t="shared" si="3"/>
        <v>41449.020833333328</v>
      </c>
      <c r="R20" s="17">
        <f t="shared" si="3"/>
        <v>41452.020833333328</v>
      </c>
      <c r="S20" s="17">
        <f t="shared" si="3"/>
        <v>41453.020833333328</v>
      </c>
      <c r="T20" s="17">
        <f t="shared" si="3"/>
        <v>41455.895833333328</v>
      </c>
      <c r="U20" s="17">
        <f t="shared" ref="U20:U36" si="4">U$3+$A20</f>
        <v>41456.145833333328</v>
      </c>
    </row>
    <row r="21" spans="1:21" x14ac:dyDescent="0.25">
      <c r="A21" s="18">
        <v>0.35416666666666669</v>
      </c>
      <c r="B21" s="14" t="s">
        <v>142</v>
      </c>
      <c r="C21" s="14" t="s">
        <v>143</v>
      </c>
      <c r="D21" t="s">
        <v>235</v>
      </c>
      <c r="F21" s="17">
        <f t="shared" si="3"/>
        <v>41441.020833333328</v>
      </c>
      <c r="G21" s="17">
        <f t="shared" si="3"/>
        <v>41442.020833333328</v>
      </c>
      <c r="H21" s="17">
        <f t="shared" si="3"/>
        <v>41442.020833333328</v>
      </c>
      <c r="I21" s="17">
        <f t="shared" si="3"/>
        <v>41443.020833333328</v>
      </c>
      <c r="J21" s="17">
        <f t="shared" si="3"/>
        <v>41445.020833333328</v>
      </c>
      <c r="K21" s="17">
        <f t="shared" si="3"/>
        <v>41445.145833333328</v>
      </c>
      <c r="L21" s="17">
        <f t="shared" si="3"/>
        <v>41446.020833333328</v>
      </c>
      <c r="M21" s="17">
        <f t="shared" si="3"/>
        <v>41446.145833333328</v>
      </c>
      <c r="N21" s="17">
        <f t="shared" si="3"/>
        <v>41448.020833333328</v>
      </c>
      <c r="O21" s="17">
        <f t="shared" si="3"/>
        <v>41448.020833333328</v>
      </c>
      <c r="P21" s="17">
        <f t="shared" si="3"/>
        <v>41449.020833333328</v>
      </c>
      <c r="Q21" s="17">
        <f t="shared" si="3"/>
        <v>41449.020833333328</v>
      </c>
      <c r="R21" s="17">
        <f t="shared" si="3"/>
        <v>41452.020833333328</v>
      </c>
      <c r="S21" s="17">
        <f t="shared" si="3"/>
        <v>41453.020833333328</v>
      </c>
      <c r="T21" s="17">
        <f t="shared" si="3"/>
        <v>41455.895833333328</v>
      </c>
      <c r="U21" s="17">
        <f t="shared" si="4"/>
        <v>41456.145833333328</v>
      </c>
    </row>
    <row r="22" spans="1:21" x14ac:dyDescent="0.25">
      <c r="A22" t="s">
        <v>209</v>
      </c>
      <c r="B22" s="15" t="s">
        <v>145</v>
      </c>
      <c r="C22" s="15" t="s">
        <v>144</v>
      </c>
      <c r="D22" t="s">
        <v>236</v>
      </c>
      <c r="F22" s="17">
        <f t="shared" si="3"/>
        <v>41441</v>
      </c>
      <c r="G22" s="17">
        <f t="shared" si="3"/>
        <v>41442</v>
      </c>
      <c r="H22" s="17">
        <f t="shared" si="3"/>
        <v>41442</v>
      </c>
      <c r="I22" s="17">
        <f t="shared" si="3"/>
        <v>41443</v>
      </c>
      <c r="J22" s="17">
        <f t="shared" si="3"/>
        <v>41445</v>
      </c>
      <c r="K22" s="17">
        <f t="shared" si="3"/>
        <v>41445.125</v>
      </c>
      <c r="L22" s="17">
        <f t="shared" si="3"/>
        <v>41446</v>
      </c>
      <c r="M22" s="17">
        <f t="shared" si="3"/>
        <v>41446.125</v>
      </c>
      <c r="N22" s="17">
        <f t="shared" si="3"/>
        <v>41448</v>
      </c>
      <c r="O22" s="17">
        <f t="shared" si="3"/>
        <v>41448</v>
      </c>
      <c r="P22" s="17">
        <f t="shared" si="3"/>
        <v>41449</v>
      </c>
      <c r="Q22" s="17">
        <f t="shared" si="3"/>
        <v>41449</v>
      </c>
      <c r="R22" s="17">
        <f t="shared" si="3"/>
        <v>41452</v>
      </c>
      <c r="S22" s="17">
        <f t="shared" si="3"/>
        <v>41453</v>
      </c>
      <c r="T22" s="17">
        <f t="shared" ref="T22:T36" si="5">T$3+$A22</f>
        <v>41455.875</v>
      </c>
      <c r="U22" s="17">
        <f t="shared" si="4"/>
        <v>41456.125</v>
      </c>
    </row>
    <row r="23" spans="1:21" x14ac:dyDescent="0.25">
      <c r="A23" t="s">
        <v>209</v>
      </c>
      <c r="B23" s="15" t="s">
        <v>145</v>
      </c>
      <c r="C23" s="15" t="s">
        <v>146</v>
      </c>
      <c r="D23" t="s">
        <v>237</v>
      </c>
      <c r="F23" s="17">
        <f t="shared" si="3"/>
        <v>41441</v>
      </c>
      <c r="G23" s="17">
        <f t="shared" si="3"/>
        <v>41442</v>
      </c>
      <c r="H23" s="17">
        <f t="shared" si="3"/>
        <v>41442</v>
      </c>
      <c r="I23" s="17">
        <f t="shared" si="3"/>
        <v>41443</v>
      </c>
      <c r="J23" s="17">
        <f t="shared" si="3"/>
        <v>41445</v>
      </c>
      <c r="K23" s="17">
        <f t="shared" si="3"/>
        <v>41445.125</v>
      </c>
      <c r="L23" s="17">
        <f t="shared" si="3"/>
        <v>41446</v>
      </c>
      <c r="M23" s="17">
        <f t="shared" si="3"/>
        <v>41446.125</v>
      </c>
      <c r="N23" s="17">
        <f t="shared" si="3"/>
        <v>41448</v>
      </c>
      <c r="O23" s="17">
        <f t="shared" si="3"/>
        <v>41448</v>
      </c>
      <c r="P23" s="17">
        <f t="shared" si="3"/>
        <v>41449</v>
      </c>
      <c r="Q23" s="17">
        <f t="shared" si="3"/>
        <v>41449</v>
      </c>
      <c r="R23" s="17">
        <f t="shared" si="3"/>
        <v>41452</v>
      </c>
      <c r="S23" s="17">
        <f t="shared" si="3"/>
        <v>41453</v>
      </c>
      <c r="T23" s="17">
        <f t="shared" si="5"/>
        <v>41455.875</v>
      </c>
      <c r="U23" s="17">
        <f t="shared" si="4"/>
        <v>41456.125</v>
      </c>
    </row>
    <row r="24" spans="1:21" x14ac:dyDescent="0.25">
      <c r="A24" t="s">
        <v>210</v>
      </c>
      <c r="B24" s="14" t="s">
        <v>148</v>
      </c>
      <c r="C24" s="14" t="s">
        <v>147</v>
      </c>
      <c r="D24" t="s">
        <v>238</v>
      </c>
      <c r="F24" s="17">
        <f t="shared" si="3"/>
        <v>41440.958333333328</v>
      </c>
      <c r="G24" s="17">
        <f t="shared" si="3"/>
        <v>41441.958333333328</v>
      </c>
      <c r="H24" s="17">
        <f t="shared" si="3"/>
        <v>41441.958333333328</v>
      </c>
      <c r="I24" s="17">
        <f t="shared" si="3"/>
        <v>41442.958333333328</v>
      </c>
      <c r="J24" s="17">
        <f t="shared" si="3"/>
        <v>41444.958333333328</v>
      </c>
      <c r="K24" s="17">
        <f t="shared" si="3"/>
        <v>41445.083333333328</v>
      </c>
      <c r="L24" s="17">
        <f t="shared" si="3"/>
        <v>41445.958333333328</v>
      </c>
      <c r="M24" s="17">
        <f t="shared" si="3"/>
        <v>41446.083333333328</v>
      </c>
      <c r="N24" s="17">
        <f t="shared" si="3"/>
        <v>41447.958333333328</v>
      </c>
      <c r="O24" s="17">
        <f t="shared" si="3"/>
        <v>41447.958333333328</v>
      </c>
      <c r="P24" s="17">
        <f t="shared" si="3"/>
        <v>41448.958333333328</v>
      </c>
      <c r="Q24" s="17">
        <f t="shared" si="3"/>
        <v>41448.958333333328</v>
      </c>
      <c r="R24" s="17">
        <f t="shared" si="3"/>
        <v>41451.958333333328</v>
      </c>
      <c r="S24" s="17">
        <f t="shared" si="3"/>
        <v>41452.958333333328</v>
      </c>
      <c r="T24" s="17">
        <f t="shared" si="5"/>
        <v>41455.833333333328</v>
      </c>
      <c r="U24" s="17">
        <f t="shared" si="4"/>
        <v>41456.083333333328</v>
      </c>
    </row>
    <row r="25" spans="1:21" x14ac:dyDescent="0.25">
      <c r="A25" t="s">
        <v>210</v>
      </c>
      <c r="B25" s="15" t="s">
        <v>148</v>
      </c>
      <c r="C25" s="15" t="s">
        <v>149</v>
      </c>
      <c r="D25" t="s">
        <v>239</v>
      </c>
      <c r="F25" s="17">
        <f t="shared" si="3"/>
        <v>41440.958333333328</v>
      </c>
      <c r="G25" s="17">
        <f t="shared" si="3"/>
        <v>41441.958333333328</v>
      </c>
      <c r="H25" s="17">
        <f t="shared" si="3"/>
        <v>41441.958333333328</v>
      </c>
      <c r="I25" s="17">
        <f t="shared" si="3"/>
        <v>41442.958333333328</v>
      </c>
      <c r="J25" s="17">
        <f t="shared" si="3"/>
        <v>41444.958333333328</v>
      </c>
      <c r="K25" s="17">
        <f t="shared" si="3"/>
        <v>41445.083333333328</v>
      </c>
      <c r="L25" s="17">
        <f t="shared" si="3"/>
        <v>41445.958333333328</v>
      </c>
      <c r="M25" s="17">
        <f t="shared" si="3"/>
        <v>41446.083333333328</v>
      </c>
      <c r="N25" s="17">
        <f t="shared" si="3"/>
        <v>41447.958333333328</v>
      </c>
      <c r="O25" s="17">
        <f t="shared" si="3"/>
        <v>41447.958333333328</v>
      </c>
      <c r="P25" s="17">
        <f t="shared" si="3"/>
        <v>41448.958333333328</v>
      </c>
      <c r="Q25" s="17">
        <f t="shared" si="3"/>
        <v>41448.958333333328</v>
      </c>
      <c r="R25" s="17">
        <f t="shared" si="3"/>
        <v>41451.958333333328</v>
      </c>
      <c r="S25" s="17">
        <f t="shared" si="3"/>
        <v>41452.958333333328</v>
      </c>
      <c r="T25" s="17">
        <f t="shared" si="5"/>
        <v>41455.833333333328</v>
      </c>
      <c r="U25" s="17">
        <f t="shared" si="4"/>
        <v>41456.083333333328</v>
      </c>
    </row>
    <row r="26" spans="1:21" x14ac:dyDescent="0.25">
      <c r="A26" t="s">
        <v>210</v>
      </c>
      <c r="B26" s="15" t="s">
        <v>148</v>
      </c>
      <c r="C26" s="15" t="s">
        <v>150</v>
      </c>
      <c r="D26" t="s">
        <v>240</v>
      </c>
      <c r="F26" s="17">
        <f t="shared" si="3"/>
        <v>41440.958333333328</v>
      </c>
      <c r="G26" s="17">
        <f t="shared" si="3"/>
        <v>41441.958333333328</v>
      </c>
      <c r="H26" s="17">
        <f t="shared" si="3"/>
        <v>41441.958333333328</v>
      </c>
      <c r="I26" s="17">
        <f t="shared" si="3"/>
        <v>41442.958333333328</v>
      </c>
      <c r="J26" s="17">
        <f t="shared" si="3"/>
        <v>41444.958333333328</v>
      </c>
      <c r="K26" s="17">
        <f t="shared" si="3"/>
        <v>41445.083333333328</v>
      </c>
      <c r="L26" s="17">
        <f t="shared" si="3"/>
        <v>41445.958333333328</v>
      </c>
      <c r="M26" s="17">
        <f t="shared" si="3"/>
        <v>41446.083333333328</v>
      </c>
      <c r="N26" s="17">
        <f t="shared" si="3"/>
        <v>41447.958333333328</v>
      </c>
      <c r="O26" s="17">
        <f t="shared" si="3"/>
        <v>41447.958333333328</v>
      </c>
      <c r="P26" s="17">
        <f t="shared" si="3"/>
        <v>41448.958333333328</v>
      </c>
      <c r="Q26" s="17">
        <f t="shared" si="3"/>
        <v>41448.958333333328</v>
      </c>
      <c r="R26" s="17">
        <f t="shared" si="3"/>
        <v>41451.958333333328</v>
      </c>
      <c r="S26" s="17">
        <f t="shared" si="3"/>
        <v>41452.958333333328</v>
      </c>
      <c r="T26" s="17">
        <f t="shared" si="5"/>
        <v>41455.833333333328</v>
      </c>
      <c r="U26" s="17">
        <f t="shared" si="4"/>
        <v>41456.083333333328</v>
      </c>
    </row>
    <row r="27" spans="1:21" x14ac:dyDescent="0.25">
      <c r="A27" t="s">
        <v>210</v>
      </c>
      <c r="B27" s="15" t="s">
        <v>148</v>
      </c>
      <c r="C27" s="15" t="s">
        <v>151</v>
      </c>
      <c r="D27" t="s">
        <v>241</v>
      </c>
      <c r="F27" s="17">
        <f t="shared" si="3"/>
        <v>41440.958333333328</v>
      </c>
      <c r="G27" s="17">
        <f t="shared" si="3"/>
        <v>41441.958333333328</v>
      </c>
      <c r="H27" s="17">
        <f t="shared" si="3"/>
        <v>41441.958333333328</v>
      </c>
      <c r="I27" s="17">
        <f t="shared" si="3"/>
        <v>41442.958333333328</v>
      </c>
      <c r="J27" s="17">
        <f t="shared" si="3"/>
        <v>41444.958333333328</v>
      </c>
      <c r="K27" s="17">
        <f t="shared" si="3"/>
        <v>41445.083333333328</v>
      </c>
      <c r="L27" s="17">
        <f t="shared" si="3"/>
        <v>41445.958333333328</v>
      </c>
      <c r="M27" s="17">
        <f t="shared" si="3"/>
        <v>41446.083333333328</v>
      </c>
      <c r="N27" s="17">
        <f t="shared" si="3"/>
        <v>41447.958333333328</v>
      </c>
      <c r="O27" s="17">
        <f t="shared" si="3"/>
        <v>41447.958333333328</v>
      </c>
      <c r="P27" s="17">
        <f t="shared" si="3"/>
        <v>41448.958333333328</v>
      </c>
      <c r="Q27" s="17">
        <f t="shared" si="3"/>
        <v>41448.958333333328</v>
      </c>
      <c r="R27" s="17">
        <f t="shared" si="3"/>
        <v>41451.958333333328</v>
      </c>
      <c r="S27" s="17">
        <f t="shared" si="3"/>
        <v>41452.958333333328</v>
      </c>
      <c r="T27" s="17">
        <f t="shared" si="5"/>
        <v>41455.833333333328</v>
      </c>
      <c r="U27" s="17">
        <f t="shared" si="4"/>
        <v>41456.083333333328</v>
      </c>
    </row>
    <row r="28" spans="1:21" x14ac:dyDescent="0.25">
      <c r="A28" t="s">
        <v>211</v>
      </c>
      <c r="B28" s="14" t="s">
        <v>153</v>
      </c>
      <c r="C28" s="14" t="s">
        <v>152</v>
      </c>
      <c r="D28" t="s">
        <v>242</v>
      </c>
      <c r="F28" s="17">
        <f t="shared" si="3"/>
        <v>41440.916666666664</v>
      </c>
      <c r="G28" s="17">
        <f t="shared" si="3"/>
        <v>41441.916666666664</v>
      </c>
      <c r="H28" s="17">
        <f t="shared" si="3"/>
        <v>41441.916666666664</v>
      </c>
      <c r="I28" s="17">
        <f t="shared" si="3"/>
        <v>41442.916666666664</v>
      </c>
      <c r="J28" s="17">
        <f t="shared" si="3"/>
        <v>41444.916666666664</v>
      </c>
      <c r="K28" s="17">
        <f t="shared" si="3"/>
        <v>41445.041666666664</v>
      </c>
      <c r="L28" s="17">
        <f t="shared" si="3"/>
        <v>41445.916666666664</v>
      </c>
      <c r="M28" s="17">
        <f t="shared" si="3"/>
        <v>41446.041666666664</v>
      </c>
      <c r="N28" s="17">
        <f t="shared" si="3"/>
        <v>41447.916666666664</v>
      </c>
      <c r="O28" s="17">
        <f t="shared" si="3"/>
        <v>41447.916666666664</v>
      </c>
      <c r="P28" s="17">
        <f t="shared" si="3"/>
        <v>41448.916666666664</v>
      </c>
      <c r="Q28" s="17">
        <f t="shared" si="3"/>
        <v>41448.916666666664</v>
      </c>
      <c r="R28" s="17">
        <f t="shared" si="3"/>
        <v>41451.916666666664</v>
      </c>
      <c r="S28" s="17">
        <f t="shared" si="3"/>
        <v>41452.916666666664</v>
      </c>
      <c r="T28" s="17">
        <f t="shared" si="5"/>
        <v>41455.791666666664</v>
      </c>
      <c r="U28" s="17">
        <f t="shared" si="4"/>
        <v>41456.041666666664</v>
      </c>
    </row>
    <row r="29" spans="1:21" x14ac:dyDescent="0.25">
      <c r="A29" t="s">
        <v>211</v>
      </c>
      <c r="B29" s="14" t="s">
        <v>153</v>
      </c>
      <c r="C29" s="14" t="s">
        <v>154</v>
      </c>
      <c r="D29" t="s">
        <v>243</v>
      </c>
      <c r="F29" s="17">
        <f t="shared" si="3"/>
        <v>41440.916666666664</v>
      </c>
      <c r="G29" s="17">
        <f t="shared" si="3"/>
        <v>41441.916666666664</v>
      </c>
      <c r="H29" s="17">
        <f t="shared" si="3"/>
        <v>41441.916666666664</v>
      </c>
      <c r="I29" s="17">
        <f t="shared" si="3"/>
        <v>41442.916666666664</v>
      </c>
      <c r="J29" s="17">
        <f t="shared" si="3"/>
        <v>41444.916666666664</v>
      </c>
      <c r="K29" s="17">
        <f t="shared" si="3"/>
        <v>41445.041666666664</v>
      </c>
      <c r="L29" s="17">
        <f t="shared" si="3"/>
        <v>41445.916666666664</v>
      </c>
      <c r="M29" s="17">
        <f t="shared" si="3"/>
        <v>41446.041666666664</v>
      </c>
      <c r="N29" s="17">
        <f t="shared" si="3"/>
        <v>41447.916666666664</v>
      </c>
      <c r="O29" s="17">
        <f t="shared" si="3"/>
        <v>41447.916666666664</v>
      </c>
      <c r="P29" s="17">
        <f t="shared" si="3"/>
        <v>41448.916666666664</v>
      </c>
      <c r="Q29" s="17">
        <f t="shared" si="3"/>
        <v>41448.916666666664</v>
      </c>
      <c r="R29" s="17">
        <f t="shared" si="3"/>
        <v>41451.916666666664</v>
      </c>
      <c r="S29" s="17">
        <f t="shared" si="3"/>
        <v>41452.916666666664</v>
      </c>
      <c r="T29" s="17">
        <f t="shared" si="5"/>
        <v>41455.791666666664</v>
      </c>
      <c r="U29" s="17">
        <f t="shared" si="4"/>
        <v>41456.041666666664</v>
      </c>
    </row>
    <row r="30" spans="1:21" x14ac:dyDescent="0.25">
      <c r="A30" t="s">
        <v>211</v>
      </c>
      <c r="B30" s="14" t="s">
        <v>153</v>
      </c>
      <c r="C30" s="14" t="s">
        <v>155</v>
      </c>
      <c r="D30" t="s">
        <v>244</v>
      </c>
      <c r="F30" s="17">
        <f t="shared" si="3"/>
        <v>41440.916666666664</v>
      </c>
      <c r="G30" s="17">
        <f t="shared" si="3"/>
        <v>41441.916666666664</v>
      </c>
      <c r="H30" s="17">
        <f t="shared" si="3"/>
        <v>41441.916666666664</v>
      </c>
      <c r="I30" s="17">
        <f t="shared" si="3"/>
        <v>41442.916666666664</v>
      </c>
      <c r="J30" s="17">
        <f t="shared" si="3"/>
        <v>41444.916666666664</v>
      </c>
      <c r="K30" s="17">
        <f t="shared" si="3"/>
        <v>41445.041666666664</v>
      </c>
      <c r="L30" s="17">
        <f t="shared" si="3"/>
        <v>41445.916666666664</v>
      </c>
      <c r="M30" s="17">
        <f t="shared" si="3"/>
        <v>41446.041666666664</v>
      </c>
      <c r="N30" s="17">
        <f t="shared" si="3"/>
        <v>41447.916666666664</v>
      </c>
      <c r="O30" s="17">
        <f t="shared" si="3"/>
        <v>41447.916666666664</v>
      </c>
      <c r="P30" s="17">
        <f t="shared" si="3"/>
        <v>41448.916666666664</v>
      </c>
      <c r="Q30" s="17">
        <f t="shared" si="3"/>
        <v>41448.916666666664</v>
      </c>
      <c r="R30" s="17">
        <f t="shared" si="3"/>
        <v>41451.916666666664</v>
      </c>
      <c r="S30" s="17">
        <f t="shared" si="3"/>
        <v>41452.916666666664</v>
      </c>
      <c r="T30" s="17">
        <f t="shared" si="5"/>
        <v>41455.791666666664</v>
      </c>
      <c r="U30" s="17">
        <f t="shared" si="4"/>
        <v>41456.041666666664</v>
      </c>
    </row>
    <row r="31" spans="1:21" x14ac:dyDescent="0.25">
      <c r="A31" t="s">
        <v>211</v>
      </c>
      <c r="B31" s="14" t="s">
        <v>153</v>
      </c>
      <c r="C31" s="14" t="s">
        <v>156</v>
      </c>
      <c r="D31" t="s">
        <v>245</v>
      </c>
      <c r="F31" s="17">
        <f t="shared" si="3"/>
        <v>41440.916666666664</v>
      </c>
      <c r="G31" s="17">
        <f t="shared" si="3"/>
        <v>41441.916666666664</v>
      </c>
      <c r="H31" s="17">
        <f t="shared" si="3"/>
        <v>41441.916666666664</v>
      </c>
      <c r="I31" s="17">
        <f t="shared" si="3"/>
        <v>41442.916666666664</v>
      </c>
      <c r="J31" s="17">
        <f t="shared" si="3"/>
        <v>41444.916666666664</v>
      </c>
      <c r="K31" s="17">
        <f t="shared" si="3"/>
        <v>41445.041666666664</v>
      </c>
      <c r="L31" s="17">
        <f t="shared" si="3"/>
        <v>41445.916666666664</v>
      </c>
      <c r="M31" s="17">
        <f t="shared" si="3"/>
        <v>41446.041666666664</v>
      </c>
      <c r="N31" s="17">
        <f t="shared" si="3"/>
        <v>41447.916666666664</v>
      </c>
      <c r="O31" s="17">
        <f t="shared" si="3"/>
        <v>41447.916666666664</v>
      </c>
      <c r="P31" s="17">
        <f t="shared" si="3"/>
        <v>41448.916666666664</v>
      </c>
      <c r="Q31" s="17">
        <f t="shared" si="3"/>
        <v>41448.916666666664</v>
      </c>
      <c r="R31" s="17">
        <f t="shared" si="3"/>
        <v>41451.916666666664</v>
      </c>
      <c r="S31" s="17">
        <f t="shared" si="3"/>
        <v>41452.916666666664</v>
      </c>
      <c r="T31" s="17">
        <f t="shared" si="5"/>
        <v>41455.791666666664</v>
      </c>
      <c r="U31" s="17">
        <f t="shared" si="4"/>
        <v>41456.041666666664</v>
      </c>
    </row>
    <row r="32" spans="1:21" ht="24" x14ac:dyDescent="0.25">
      <c r="A32" t="s">
        <v>212</v>
      </c>
      <c r="B32" s="15" t="s">
        <v>158</v>
      </c>
      <c r="C32" s="15" t="s">
        <v>157</v>
      </c>
      <c r="D32" t="s">
        <v>246</v>
      </c>
      <c r="F32" s="17">
        <f t="shared" si="3"/>
        <v>41440.875</v>
      </c>
      <c r="G32" s="17">
        <f t="shared" si="3"/>
        <v>41441.875</v>
      </c>
      <c r="H32" s="17">
        <f t="shared" si="3"/>
        <v>41441.875</v>
      </c>
      <c r="I32" s="17">
        <f t="shared" si="3"/>
        <v>41442.875</v>
      </c>
      <c r="J32" s="17">
        <f t="shared" si="3"/>
        <v>41444.875</v>
      </c>
      <c r="K32" s="17">
        <f t="shared" si="3"/>
        <v>41445</v>
      </c>
      <c r="L32" s="17">
        <f t="shared" si="3"/>
        <v>41445.875</v>
      </c>
      <c r="M32" s="17">
        <f t="shared" si="3"/>
        <v>41446</v>
      </c>
      <c r="N32" s="17">
        <f t="shared" si="3"/>
        <v>41447.875</v>
      </c>
      <c r="O32" s="17">
        <f t="shared" si="3"/>
        <v>41447.875</v>
      </c>
      <c r="P32" s="17">
        <f t="shared" si="3"/>
        <v>41448.875</v>
      </c>
      <c r="Q32" s="17">
        <f t="shared" si="3"/>
        <v>41448.875</v>
      </c>
      <c r="R32" s="17">
        <f t="shared" si="3"/>
        <v>41451.875</v>
      </c>
      <c r="S32" s="17">
        <f t="shared" si="3"/>
        <v>41452.875</v>
      </c>
      <c r="T32" s="17">
        <f t="shared" si="5"/>
        <v>41455.75</v>
      </c>
      <c r="U32" s="17">
        <f t="shared" si="4"/>
        <v>41456</v>
      </c>
    </row>
    <row r="33" spans="1:21" x14ac:dyDescent="0.25">
      <c r="A33" t="s">
        <v>212</v>
      </c>
      <c r="B33" s="15" t="s">
        <v>158</v>
      </c>
      <c r="C33" s="15" t="s">
        <v>159</v>
      </c>
      <c r="D33" t="s">
        <v>247</v>
      </c>
      <c r="F33" s="17">
        <f t="shared" si="3"/>
        <v>41440.875</v>
      </c>
      <c r="G33" s="17">
        <f t="shared" si="3"/>
        <v>41441.875</v>
      </c>
      <c r="H33" s="17">
        <f t="shared" si="3"/>
        <v>41441.875</v>
      </c>
      <c r="I33" s="17">
        <f t="shared" si="3"/>
        <v>41442.875</v>
      </c>
      <c r="J33" s="17">
        <f t="shared" si="3"/>
        <v>41444.875</v>
      </c>
      <c r="K33" s="17">
        <f t="shared" si="3"/>
        <v>41445</v>
      </c>
      <c r="L33" s="17">
        <f t="shared" si="3"/>
        <v>41445.875</v>
      </c>
      <c r="M33" s="17">
        <f t="shared" si="3"/>
        <v>41446</v>
      </c>
      <c r="N33" s="17">
        <f t="shared" si="3"/>
        <v>41447.875</v>
      </c>
      <c r="O33" s="17">
        <f t="shared" si="3"/>
        <v>41447.875</v>
      </c>
      <c r="P33" s="17">
        <f t="shared" si="3"/>
        <v>41448.875</v>
      </c>
      <c r="Q33" s="17">
        <f t="shared" si="3"/>
        <v>41448.875</v>
      </c>
      <c r="R33" s="17">
        <f t="shared" si="3"/>
        <v>41451.875</v>
      </c>
      <c r="S33" s="17">
        <f t="shared" si="3"/>
        <v>41452.875</v>
      </c>
      <c r="T33" s="17">
        <f t="shared" si="5"/>
        <v>41455.75</v>
      </c>
      <c r="U33" s="17">
        <f t="shared" si="4"/>
        <v>41456</v>
      </c>
    </row>
    <row r="34" spans="1:21" x14ac:dyDescent="0.25">
      <c r="A34" t="s">
        <v>212</v>
      </c>
      <c r="B34" s="15" t="s">
        <v>158</v>
      </c>
      <c r="C34" s="15" t="s">
        <v>160</v>
      </c>
      <c r="D34" t="s">
        <v>248</v>
      </c>
      <c r="F34" s="17">
        <f t="shared" si="3"/>
        <v>41440.875</v>
      </c>
      <c r="G34" s="17">
        <f t="shared" si="3"/>
        <v>41441.875</v>
      </c>
      <c r="H34" s="17">
        <f t="shared" si="3"/>
        <v>41441.875</v>
      </c>
      <c r="I34" s="17">
        <f t="shared" si="3"/>
        <v>41442.875</v>
      </c>
      <c r="J34" s="17">
        <f t="shared" si="3"/>
        <v>41444.875</v>
      </c>
      <c r="K34" s="17">
        <f t="shared" si="3"/>
        <v>41445</v>
      </c>
      <c r="L34" s="17">
        <f t="shared" si="3"/>
        <v>41445.875</v>
      </c>
      <c r="M34" s="17">
        <f t="shared" si="3"/>
        <v>41446</v>
      </c>
      <c r="N34" s="17">
        <f t="shared" si="3"/>
        <v>41447.875</v>
      </c>
      <c r="O34" s="17">
        <f t="shared" si="3"/>
        <v>41447.875</v>
      </c>
      <c r="P34" s="17">
        <f t="shared" si="3"/>
        <v>41448.875</v>
      </c>
      <c r="Q34" s="17">
        <f t="shared" si="3"/>
        <v>41448.875</v>
      </c>
      <c r="R34" s="17">
        <f t="shared" si="3"/>
        <v>41451.875</v>
      </c>
      <c r="S34" s="17">
        <f t="shared" si="3"/>
        <v>41452.875</v>
      </c>
      <c r="T34" s="17">
        <f t="shared" si="5"/>
        <v>41455.75</v>
      </c>
      <c r="U34" s="17">
        <f t="shared" si="4"/>
        <v>41456</v>
      </c>
    </row>
    <row r="35" spans="1:21" x14ac:dyDescent="0.25">
      <c r="A35" t="s">
        <v>212</v>
      </c>
      <c r="B35" s="15" t="s">
        <v>158</v>
      </c>
      <c r="C35" s="15" t="s">
        <v>161</v>
      </c>
      <c r="D35" t="s">
        <v>249</v>
      </c>
      <c r="F35" s="17">
        <f t="shared" si="3"/>
        <v>41440.875</v>
      </c>
      <c r="G35" s="17">
        <f t="shared" si="3"/>
        <v>41441.875</v>
      </c>
      <c r="H35" s="17">
        <f t="shared" si="3"/>
        <v>41441.875</v>
      </c>
      <c r="I35" s="17">
        <f t="shared" si="3"/>
        <v>41442.875</v>
      </c>
      <c r="J35" s="17">
        <f t="shared" si="3"/>
        <v>41444.875</v>
      </c>
      <c r="K35" s="17">
        <f t="shared" si="3"/>
        <v>41445</v>
      </c>
      <c r="L35" s="17">
        <f t="shared" si="3"/>
        <v>41445.875</v>
      </c>
      <c r="M35" s="17">
        <f t="shared" si="3"/>
        <v>41446</v>
      </c>
      <c r="N35" s="17">
        <f t="shared" si="3"/>
        <v>41447.875</v>
      </c>
      <c r="O35" s="17">
        <f t="shared" si="3"/>
        <v>41447.875</v>
      </c>
      <c r="P35" s="17">
        <f t="shared" si="3"/>
        <v>41448.875</v>
      </c>
      <c r="Q35" s="17">
        <f t="shared" si="3"/>
        <v>41448.875</v>
      </c>
      <c r="R35" s="17">
        <f t="shared" si="3"/>
        <v>41451.875</v>
      </c>
      <c r="S35" s="17">
        <f t="shared" si="3"/>
        <v>41452.875</v>
      </c>
      <c r="T35" s="17">
        <f t="shared" si="5"/>
        <v>41455.75</v>
      </c>
      <c r="U35" s="17">
        <f t="shared" si="4"/>
        <v>41456</v>
      </c>
    </row>
    <row r="36" spans="1:21" x14ac:dyDescent="0.25">
      <c r="A36" t="s">
        <v>212</v>
      </c>
      <c r="B36" s="15" t="s">
        <v>158</v>
      </c>
      <c r="C36" s="16" t="s">
        <v>162</v>
      </c>
      <c r="D36" t="s">
        <v>250</v>
      </c>
      <c r="F36" s="17">
        <f t="shared" si="3"/>
        <v>41440.875</v>
      </c>
      <c r="G36" s="17">
        <f t="shared" si="3"/>
        <v>41441.875</v>
      </c>
      <c r="H36" s="17">
        <f t="shared" si="3"/>
        <v>41441.875</v>
      </c>
      <c r="I36" s="17">
        <f t="shared" si="3"/>
        <v>41442.875</v>
      </c>
      <c r="J36" s="17">
        <f t="shared" si="3"/>
        <v>41444.875</v>
      </c>
      <c r="K36" s="17">
        <f t="shared" si="3"/>
        <v>41445</v>
      </c>
      <c r="L36" s="17">
        <f t="shared" si="3"/>
        <v>41445.875</v>
      </c>
      <c r="M36" s="17">
        <f t="shared" si="3"/>
        <v>41446</v>
      </c>
      <c r="N36" s="17">
        <f t="shared" si="3"/>
        <v>41447.875</v>
      </c>
      <c r="O36" s="17">
        <f t="shared" si="3"/>
        <v>41447.875</v>
      </c>
      <c r="P36" s="17">
        <f t="shared" si="3"/>
        <v>41448.875</v>
      </c>
      <c r="Q36" s="17">
        <f t="shared" si="3"/>
        <v>41448.875</v>
      </c>
      <c r="R36" s="17">
        <f t="shared" si="3"/>
        <v>41451.875</v>
      </c>
      <c r="S36" s="17">
        <f t="shared" si="3"/>
        <v>41452.875</v>
      </c>
      <c r="T36" s="17">
        <f t="shared" si="5"/>
        <v>41455.75</v>
      </c>
      <c r="U36" s="17">
        <f t="shared" si="4"/>
        <v>41456</v>
      </c>
    </row>
    <row r="37" spans="1:21" x14ac:dyDescent="0.25">
      <c r="A37" t="s">
        <v>212</v>
      </c>
      <c r="B37" s="15" t="s">
        <v>158</v>
      </c>
      <c r="C37" s="15" t="s">
        <v>163</v>
      </c>
      <c r="D37" t="s">
        <v>251</v>
      </c>
      <c r="F37" s="17">
        <f t="shared" ref="F37:U49" si="6">F$3+$A37</f>
        <v>41440.875</v>
      </c>
      <c r="G37" s="17">
        <f t="shared" si="6"/>
        <v>41441.875</v>
      </c>
      <c r="H37" s="17">
        <f t="shared" si="6"/>
        <v>41441.875</v>
      </c>
      <c r="I37" s="17">
        <f t="shared" si="6"/>
        <v>41442.875</v>
      </c>
      <c r="J37" s="17">
        <f t="shared" si="6"/>
        <v>41444.875</v>
      </c>
      <c r="K37" s="17">
        <f t="shared" si="6"/>
        <v>41445</v>
      </c>
      <c r="L37" s="17">
        <f t="shared" si="6"/>
        <v>41445.875</v>
      </c>
      <c r="M37" s="17">
        <f t="shared" si="6"/>
        <v>41446</v>
      </c>
      <c r="N37" s="17">
        <f t="shared" si="6"/>
        <v>41447.875</v>
      </c>
      <c r="O37" s="17">
        <f t="shared" si="6"/>
        <v>41447.875</v>
      </c>
      <c r="P37" s="17">
        <f t="shared" si="6"/>
        <v>41448.875</v>
      </c>
      <c r="Q37" s="17">
        <f t="shared" si="6"/>
        <v>41448.875</v>
      </c>
      <c r="R37" s="17">
        <f t="shared" si="6"/>
        <v>41451.875</v>
      </c>
      <c r="S37" s="17">
        <f t="shared" si="6"/>
        <v>41452.875</v>
      </c>
      <c r="T37" s="17">
        <f t="shared" si="6"/>
        <v>41455.75</v>
      </c>
      <c r="U37" s="17">
        <f t="shared" si="6"/>
        <v>41456</v>
      </c>
    </row>
    <row r="38" spans="1:21" x14ac:dyDescent="0.25">
      <c r="A38" t="s">
        <v>212</v>
      </c>
      <c r="B38" s="15" t="s">
        <v>158</v>
      </c>
      <c r="C38" s="15" t="s">
        <v>164</v>
      </c>
      <c r="D38" t="s">
        <v>252</v>
      </c>
      <c r="F38" s="17">
        <f t="shared" si="6"/>
        <v>41440.875</v>
      </c>
      <c r="G38" s="17">
        <f t="shared" si="6"/>
        <v>41441.875</v>
      </c>
      <c r="H38" s="17">
        <f t="shared" si="6"/>
        <v>41441.875</v>
      </c>
      <c r="I38" s="17">
        <f t="shared" si="6"/>
        <v>41442.875</v>
      </c>
      <c r="J38" s="17">
        <f t="shared" si="6"/>
        <v>41444.875</v>
      </c>
      <c r="K38" s="17">
        <f t="shared" si="6"/>
        <v>41445</v>
      </c>
      <c r="L38" s="17">
        <f t="shared" si="6"/>
        <v>41445.875</v>
      </c>
      <c r="M38" s="17">
        <f t="shared" si="6"/>
        <v>41446</v>
      </c>
      <c r="N38" s="17">
        <f t="shared" si="6"/>
        <v>41447.875</v>
      </c>
      <c r="O38" s="17">
        <f t="shared" si="6"/>
        <v>41447.875</v>
      </c>
      <c r="P38" s="17">
        <f t="shared" si="6"/>
        <v>41448.875</v>
      </c>
      <c r="Q38" s="17">
        <f t="shared" si="6"/>
        <v>41448.875</v>
      </c>
      <c r="R38" s="17">
        <f t="shared" si="6"/>
        <v>41451.875</v>
      </c>
      <c r="S38" s="17">
        <f t="shared" si="6"/>
        <v>41452.875</v>
      </c>
      <c r="T38" s="17">
        <f t="shared" si="6"/>
        <v>41455.75</v>
      </c>
      <c r="U38" s="17">
        <f t="shared" si="6"/>
        <v>41456</v>
      </c>
    </row>
    <row r="39" spans="1:21" x14ac:dyDescent="0.25">
      <c r="A39" t="s">
        <v>212</v>
      </c>
      <c r="B39" s="15" t="s">
        <v>158</v>
      </c>
      <c r="C39" s="15" t="s">
        <v>165</v>
      </c>
      <c r="D39" t="s">
        <v>253</v>
      </c>
      <c r="F39" s="17">
        <f t="shared" si="6"/>
        <v>41440.875</v>
      </c>
      <c r="G39" s="17">
        <f t="shared" si="6"/>
        <v>41441.875</v>
      </c>
      <c r="H39" s="17">
        <f t="shared" si="6"/>
        <v>41441.875</v>
      </c>
      <c r="I39" s="17">
        <f t="shared" si="6"/>
        <v>41442.875</v>
      </c>
      <c r="J39" s="17">
        <f t="shared" si="6"/>
        <v>41444.875</v>
      </c>
      <c r="K39" s="17">
        <f t="shared" si="6"/>
        <v>41445</v>
      </c>
      <c r="L39" s="17">
        <f t="shared" si="6"/>
        <v>41445.875</v>
      </c>
      <c r="M39" s="17">
        <f t="shared" si="6"/>
        <v>41446</v>
      </c>
      <c r="N39" s="17">
        <f t="shared" si="6"/>
        <v>41447.875</v>
      </c>
      <c r="O39" s="17">
        <f t="shared" si="6"/>
        <v>41447.875</v>
      </c>
      <c r="P39" s="17">
        <f t="shared" si="6"/>
        <v>41448.875</v>
      </c>
      <c r="Q39" s="17">
        <f t="shared" si="6"/>
        <v>41448.875</v>
      </c>
      <c r="R39" s="17">
        <f t="shared" si="6"/>
        <v>41451.875</v>
      </c>
      <c r="S39" s="17">
        <f t="shared" si="6"/>
        <v>41452.875</v>
      </c>
      <c r="T39" s="17">
        <f t="shared" si="6"/>
        <v>41455.75</v>
      </c>
      <c r="U39" s="17">
        <f t="shared" si="6"/>
        <v>41456</v>
      </c>
    </row>
    <row r="40" spans="1:21" x14ac:dyDescent="0.25">
      <c r="A40" t="s">
        <v>212</v>
      </c>
      <c r="B40" s="15" t="s">
        <v>158</v>
      </c>
      <c r="C40" s="15" t="s">
        <v>166</v>
      </c>
      <c r="D40" t="s">
        <v>254</v>
      </c>
      <c r="F40" s="17">
        <f t="shared" si="6"/>
        <v>41440.875</v>
      </c>
      <c r="G40" s="17">
        <f t="shared" si="6"/>
        <v>41441.875</v>
      </c>
      <c r="H40" s="17">
        <f t="shared" si="6"/>
        <v>41441.875</v>
      </c>
      <c r="I40" s="17">
        <f t="shared" si="6"/>
        <v>41442.875</v>
      </c>
      <c r="J40" s="17">
        <f t="shared" si="6"/>
        <v>41444.875</v>
      </c>
      <c r="K40" s="17">
        <f t="shared" si="6"/>
        <v>41445</v>
      </c>
      <c r="L40" s="17">
        <f t="shared" si="6"/>
        <v>41445.875</v>
      </c>
      <c r="M40" s="17">
        <f t="shared" si="6"/>
        <v>41446</v>
      </c>
      <c r="N40" s="17">
        <f t="shared" si="6"/>
        <v>41447.875</v>
      </c>
      <c r="O40" s="17">
        <f t="shared" si="6"/>
        <v>41447.875</v>
      </c>
      <c r="P40" s="17">
        <f t="shared" si="6"/>
        <v>41448.875</v>
      </c>
      <c r="Q40" s="17">
        <f t="shared" si="6"/>
        <v>41448.875</v>
      </c>
      <c r="R40" s="17">
        <f t="shared" si="6"/>
        <v>41451.875</v>
      </c>
      <c r="S40" s="17">
        <f t="shared" si="6"/>
        <v>41452.875</v>
      </c>
      <c r="T40" s="17">
        <f t="shared" si="6"/>
        <v>41455.75</v>
      </c>
      <c r="U40" s="17">
        <f t="shared" si="6"/>
        <v>41456</v>
      </c>
    </row>
    <row r="41" spans="1:21" x14ac:dyDescent="0.25">
      <c r="A41" t="s">
        <v>213</v>
      </c>
      <c r="B41" s="14" t="s">
        <v>168</v>
      </c>
      <c r="C41" s="14" t="s">
        <v>167</v>
      </c>
      <c r="D41" t="s">
        <v>255</v>
      </c>
      <c r="F41" s="17">
        <f t="shared" si="6"/>
        <v>41440.833333333328</v>
      </c>
      <c r="G41" s="17">
        <f t="shared" si="6"/>
        <v>41441.833333333328</v>
      </c>
      <c r="H41" s="17">
        <f t="shared" si="6"/>
        <v>41441.833333333328</v>
      </c>
      <c r="I41" s="17">
        <f t="shared" si="6"/>
        <v>41442.833333333328</v>
      </c>
      <c r="J41" s="17">
        <f t="shared" si="6"/>
        <v>41444.833333333328</v>
      </c>
      <c r="K41" s="17">
        <f t="shared" si="6"/>
        <v>41444.958333333328</v>
      </c>
      <c r="L41" s="17">
        <f t="shared" si="6"/>
        <v>41445.833333333328</v>
      </c>
      <c r="M41" s="17">
        <f t="shared" si="6"/>
        <v>41445.958333333328</v>
      </c>
      <c r="N41" s="17">
        <f t="shared" si="6"/>
        <v>41447.833333333328</v>
      </c>
      <c r="O41" s="17">
        <f t="shared" si="6"/>
        <v>41447.833333333328</v>
      </c>
      <c r="P41" s="17">
        <f t="shared" si="6"/>
        <v>41448.833333333328</v>
      </c>
      <c r="Q41" s="17">
        <f t="shared" si="6"/>
        <v>41448.833333333328</v>
      </c>
      <c r="R41" s="17">
        <f t="shared" si="6"/>
        <v>41451.833333333328</v>
      </c>
      <c r="S41" s="17">
        <f t="shared" si="6"/>
        <v>41452.833333333328</v>
      </c>
      <c r="T41" s="17">
        <f t="shared" si="6"/>
        <v>41455.708333333328</v>
      </c>
      <c r="U41" s="17">
        <f t="shared" si="6"/>
        <v>41455.958333333328</v>
      </c>
    </row>
    <row r="42" spans="1:21" x14ac:dyDescent="0.25">
      <c r="A42" t="s">
        <v>213</v>
      </c>
      <c r="B42" s="14" t="s">
        <v>168</v>
      </c>
      <c r="C42" s="14" t="s">
        <v>169</v>
      </c>
      <c r="D42" t="s">
        <v>256</v>
      </c>
      <c r="F42" s="17">
        <f t="shared" si="6"/>
        <v>41440.833333333328</v>
      </c>
      <c r="G42" s="17">
        <f t="shared" si="6"/>
        <v>41441.833333333328</v>
      </c>
      <c r="H42" s="17">
        <f t="shared" si="6"/>
        <v>41441.833333333328</v>
      </c>
      <c r="I42" s="17">
        <f t="shared" si="6"/>
        <v>41442.833333333328</v>
      </c>
      <c r="J42" s="17">
        <f t="shared" si="6"/>
        <v>41444.833333333328</v>
      </c>
      <c r="K42" s="17">
        <f t="shared" si="6"/>
        <v>41444.958333333328</v>
      </c>
      <c r="L42" s="17">
        <f t="shared" si="6"/>
        <v>41445.833333333328</v>
      </c>
      <c r="M42" s="17">
        <f t="shared" si="6"/>
        <v>41445.958333333328</v>
      </c>
      <c r="N42" s="17">
        <f t="shared" si="6"/>
        <v>41447.833333333328</v>
      </c>
      <c r="O42" s="17">
        <f t="shared" si="6"/>
        <v>41447.833333333328</v>
      </c>
      <c r="P42" s="17">
        <f t="shared" si="6"/>
        <v>41448.833333333328</v>
      </c>
      <c r="Q42" s="17">
        <f t="shared" si="6"/>
        <v>41448.833333333328</v>
      </c>
      <c r="R42" s="17">
        <f t="shared" si="6"/>
        <v>41451.833333333328</v>
      </c>
      <c r="S42" s="17">
        <f t="shared" si="6"/>
        <v>41452.833333333328</v>
      </c>
      <c r="T42" s="17">
        <f t="shared" si="6"/>
        <v>41455.708333333328</v>
      </c>
      <c r="U42" s="17">
        <f t="shared" si="6"/>
        <v>41455.958333333328</v>
      </c>
    </row>
    <row r="43" spans="1:21" x14ac:dyDescent="0.25">
      <c r="A43" t="s">
        <v>213</v>
      </c>
      <c r="B43" s="15" t="s">
        <v>168</v>
      </c>
      <c r="C43" s="15" t="s">
        <v>170</v>
      </c>
      <c r="D43" t="s">
        <v>257</v>
      </c>
      <c r="F43" s="17">
        <f t="shared" si="6"/>
        <v>41440.833333333328</v>
      </c>
      <c r="G43" s="17">
        <f t="shared" si="6"/>
        <v>41441.833333333328</v>
      </c>
      <c r="H43" s="17">
        <f t="shared" si="6"/>
        <v>41441.833333333328</v>
      </c>
      <c r="I43" s="17">
        <f t="shared" si="6"/>
        <v>41442.833333333328</v>
      </c>
      <c r="J43" s="17">
        <f t="shared" si="6"/>
        <v>41444.833333333328</v>
      </c>
      <c r="K43" s="17">
        <f t="shared" si="6"/>
        <v>41444.958333333328</v>
      </c>
      <c r="L43" s="17">
        <f t="shared" si="6"/>
        <v>41445.833333333328</v>
      </c>
      <c r="M43" s="17">
        <f t="shared" si="6"/>
        <v>41445.958333333328</v>
      </c>
      <c r="N43" s="17">
        <f t="shared" si="6"/>
        <v>41447.833333333328</v>
      </c>
      <c r="O43" s="17">
        <f t="shared" si="6"/>
        <v>41447.833333333328</v>
      </c>
      <c r="P43" s="17">
        <f t="shared" si="6"/>
        <v>41448.833333333328</v>
      </c>
      <c r="Q43" s="17">
        <f t="shared" si="6"/>
        <v>41448.833333333328</v>
      </c>
      <c r="R43" s="17">
        <f t="shared" si="6"/>
        <v>41451.833333333328</v>
      </c>
      <c r="S43" s="17">
        <f t="shared" si="6"/>
        <v>41452.833333333328</v>
      </c>
      <c r="T43" s="17">
        <f t="shared" si="6"/>
        <v>41455.708333333328</v>
      </c>
      <c r="U43" s="17">
        <f t="shared" si="6"/>
        <v>41455.958333333328</v>
      </c>
    </row>
    <row r="44" spans="1:21" x14ac:dyDescent="0.25">
      <c r="A44" t="s">
        <v>214</v>
      </c>
      <c r="B44" s="14" t="s">
        <v>172</v>
      </c>
      <c r="C44" s="14" t="s">
        <v>171</v>
      </c>
      <c r="D44" t="s">
        <v>258</v>
      </c>
      <c r="F44" s="17">
        <f t="shared" si="6"/>
        <v>41440.791666666664</v>
      </c>
      <c r="G44" s="17">
        <f t="shared" si="6"/>
        <v>41441.791666666664</v>
      </c>
      <c r="H44" s="17">
        <f t="shared" si="6"/>
        <v>41441.791666666664</v>
      </c>
      <c r="I44" s="17">
        <f t="shared" si="6"/>
        <v>41442.791666666664</v>
      </c>
      <c r="J44" s="17">
        <f t="shared" si="6"/>
        <v>41444.791666666664</v>
      </c>
      <c r="K44" s="17">
        <f t="shared" si="6"/>
        <v>41444.916666666664</v>
      </c>
      <c r="L44" s="17">
        <f t="shared" si="6"/>
        <v>41445.791666666664</v>
      </c>
      <c r="M44" s="17">
        <f t="shared" si="6"/>
        <v>41445.916666666664</v>
      </c>
      <c r="N44" s="17">
        <f t="shared" si="6"/>
        <v>41447.791666666664</v>
      </c>
      <c r="O44" s="17">
        <f t="shared" si="6"/>
        <v>41447.791666666664</v>
      </c>
      <c r="P44" s="17">
        <f t="shared" si="6"/>
        <v>41448.791666666664</v>
      </c>
      <c r="Q44" s="17">
        <f t="shared" si="6"/>
        <v>41448.791666666664</v>
      </c>
      <c r="R44" s="17">
        <f t="shared" si="6"/>
        <v>41451.791666666664</v>
      </c>
      <c r="S44" s="17">
        <f t="shared" si="6"/>
        <v>41452.791666666664</v>
      </c>
      <c r="T44" s="17">
        <f t="shared" si="6"/>
        <v>41455.666666666664</v>
      </c>
      <c r="U44" s="17">
        <f t="shared" si="6"/>
        <v>41455.916666666664</v>
      </c>
    </row>
    <row r="45" spans="1:21" x14ac:dyDescent="0.25">
      <c r="A45" t="s">
        <v>214</v>
      </c>
      <c r="B45" s="14" t="s">
        <v>172</v>
      </c>
      <c r="C45" s="14" t="s">
        <v>173</v>
      </c>
      <c r="D45" t="s">
        <v>259</v>
      </c>
      <c r="F45" s="17">
        <f t="shared" si="6"/>
        <v>41440.791666666664</v>
      </c>
      <c r="G45" s="17">
        <f t="shared" si="6"/>
        <v>41441.791666666664</v>
      </c>
      <c r="H45" s="17">
        <f t="shared" si="6"/>
        <v>41441.791666666664</v>
      </c>
      <c r="I45" s="17">
        <f t="shared" si="6"/>
        <v>41442.791666666664</v>
      </c>
      <c r="J45" s="17">
        <f t="shared" si="6"/>
        <v>41444.791666666664</v>
      </c>
      <c r="K45" s="17">
        <f t="shared" si="6"/>
        <v>41444.916666666664</v>
      </c>
      <c r="L45" s="17">
        <f t="shared" si="6"/>
        <v>41445.791666666664</v>
      </c>
      <c r="M45" s="17">
        <f t="shared" si="6"/>
        <v>41445.916666666664</v>
      </c>
      <c r="N45" s="17">
        <f t="shared" si="6"/>
        <v>41447.791666666664</v>
      </c>
      <c r="O45" s="17">
        <f t="shared" si="6"/>
        <v>41447.791666666664</v>
      </c>
      <c r="P45" s="17">
        <f t="shared" si="6"/>
        <v>41448.791666666664</v>
      </c>
      <c r="Q45" s="17">
        <f t="shared" si="6"/>
        <v>41448.791666666664</v>
      </c>
      <c r="R45" s="17">
        <f t="shared" si="6"/>
        <v>41451.791666666664</v>
      </c>
      <c r="S45" s="17">
        <f t="shared" si="6"/>
        <v>41452.791666666664</v>
      </c>
      <c r="T45" s="17">
        <f t="shared" si="6"/>
        <v>41455.666666666664</v>
      </c>
      <c r="U45" s="17">
        <f t="shared" si="6"/>
        <v>41455.916666666664</v>
      </c>
    </row>
    <row r="46" spans="1:21" x14ac:dyDescent="0.25">
      <c r="A46" t="s">
        <v>214</v>
      </c>
      <c r="B46" s="14" t="s">
        <v>172</v>
      </c>
      <c r="C46" s="14" t="s">
        <v>174</v>
      </c>
      <c r="D46" t="s">
        <v>260</v>
      </c>
      <c r="F46" s="17">
        <f t="shared" si="6"/>
        <v>41440.791666666664</v>
      </c>
      <c r="G46" s="17">
        <f t="shared" si="6"/>
        <v>41441.791666666664</v>
      </c>
      <c r="H46" s="17">
        <f t="shared" si="6"/>
        <v>41441.791666666664</v>
      </c>
      <c r="I46" s="17">
        <f t="shared" si="6"/>
        <v>41442.791666666664</v>
      </c>
      <c r="J46" s="17">
        <f t="shared" si="6"/>
        <v>41444.791666666664</v>
      </c>
      <c r="K46" s="17">
        <f t="shared" si="6"/>
        <v>41444.916666666664</v>
      </c>
      <c r="L46" s="17">
        <f t="shared" si="6"/>
        <v>41445.791666666664</v>
      </c>
      <c r="M46" s="17">
        <f t="shared" si="6"/>
        <v>41445.916666666664</v>
      </c>
      <c r="N46" s="17">
        <f t="shared" si="6"/>
        <v>41447.791666666664</v>
      </c>
      <c r="O46" s="17">
        <f t="shared" si="6"/>
        <v>41447.791666666664</v>
      </c>
      <c r="P46" s="17">
        <f t="shared" si="6"/>
        <v>41448.791666666664</v>
      </c>
      <c r="Q46" s="17">
        <f t="shared" si="6"/>
        <v>41448.791666666664</v>
      </c>
      <c r="R46" s="17">
        <f t="shared" si="6"/>
        <v>41451.791666666664</v>
      </c>
      <c r="S46" s="17">
        <f t="shared" si="6"/>
        <v>41452.791666666664</v>
      </c>
      <c r="T46" s="17">
        <f t="shared" si="6"/>
        <v>41455.666666666664</v>
      </c>
      <c r="U46" s="17">
        <f t="shared" si="6"/>
        <v>41455.916666666664</v>
      </c>
    </row>
    <row r="47" spans="1:21" x14ac:dyDescent="0.25">
      <c r="A47" t="s">
        <v>215</v>
      </c>
      <c r="B47" s="15" t="s">
        <v>176</v>
      </c>
      <c r="C47" s="15" t="s">
        <v>175</v>
      </c>
      <c r="D47" t="s">
        <v>261</v>
      </c>
      <c r="F47" s="17">
        <f t="shared" si="6"/>
        <v>41440.75</v>
      </c>
      <c r="G47" s="17">
        <f t="shared" si="6"/>
        <v>41441.75</v>
      </c>
      <c r="H47" s="17">
        <f t="shared" si="6"/>
        <v>41441.75</v>
      </c>
      <c r="I47" s="17">
        <f t="shared" si="6"/>
        <v>41442.75</v>
      </c>
      <c r="J47" s="17">
        <f t="shared" si="6"/>
        <v>41444.75</v>
      </c>
      <c r="K47" s="17">
        <f t="shared" si="6"/>
        <v>41444.875</v>
      </c>
      <c r="L47" s="17">
        <f t="shared" si="6"/>
        <v>41445.75</v>
      </c>
      <c r="M47" s="17">
        <f t="shared" si="6"/>
        <v>41445.875</v>
      </c>
      <c r="N47" s="17">
        <f t="shared" si="6"/>
        <v>41447.75</v>
      </c>
      <c r="O47" s="17">
        <f t="shared" si="6"/>
        <v>41447.75</v>
      </c>
      <c r="P47" s="17">
        <f t="shared" si="6"/>
        <v>41448.75</v>
      </c>
      <c r="Q47" s="17">
        <f t="shared" si="6"/>
        <v>41448.75</v>
      </c>
      <c r="R47" s="17">
        <f t="shared" si="6"/>
        <v>41451.75</v>
      </c>
      <c r="S47" s="17">
        <f t="shared" si="6"/>
        <v>41452.75</v>
      </c>
      <c r="T47" s="17">
        <f t="shared" si="6"/>
        <v>41455.625</v>
      </c>
      <c r="U47" s="17">
        <f t="shared" si="6"/>
        <v>41455.875</v>
      </c>
    </row>
    <row r="48" spans="1:21" ht="24" x14ac:dyDescent="0.25">
      <c r="A48" t="s">
        <v>216</v>
      </c>
      <c r="B48" s="14" t="s">
        <v>178</v>
      </c>
      <c r="C48" s="14" t="s">
        <v>177</v>
      </c>
      <c r="D48" t="s">
        <v>262</v>
      </c>
      <c r="F48" s="17">
        <f t="shared" si="6"/>
        <v>41440.666666666664</v>
      </c>
      <c r="G48" s="17">
        <f t="shared" si="6"/>
        <v>41441.666666666664</v>
      </c>
      <c r="H48" s="17">
        <f t="shared" si="6"/>
        <v>41441.666666666664</v>
      </c>
      <c r="I48" s="17">
        <f t="shared" si="6"/>
        <v>41442.666666666664</v>
      </c>
      <c r="J48" s="17">
        <f t="shared" si="6"/>
        <v>41444.666666666664</v>
      </c>
      <c r="K48" s="17">
        <f t="shared" si="6"/>
        <v>41444.791666666664</v>
      </c>
      <c r="L48" s="17">
        <f t="shared" si="6"/>
        <v>41445.666666666664</v>
      </c>
      <c r="M48" s="17">
        <f t="shared" si="6"/>
        <v>41445.791666666664</v>
      </c>
      <c r="N48" s="17">
        <f t="shared" si="6"/>
        <v>41447.666666666664</v>
      </c>
      <c r="O48" s="17">
        <f t="shared" si="6"/>
        <v>41447.666666666664</v>
      </c>
      <c r="P48" s="17">
        <f t="shared" si="6"/>
        <v>41448.666666666664</v>
      </c>
      <c r="Q48" s="17">
        <f t="shared" si="6"/>
        <v>41448.666666666664</v>
      </c>
      <c r="R48" s="17">
        <f t="shared" si="6"/>
        <v>41451.666666666664</v>
      </c>
      <c r="S48" s="17">
        <f t="shared" si="6"/>
        <v>41452.666666666664</v>
      </c>
      <c r="T48" s="17">
        <f t="shared" si="6"/>
        <v>41455.541666666664</v>
      </c>
      <c r="U48" s="17">
        <f t="shared" si="6"/>
        <v>41455.791666666664</v>
      </c>
    </row>
    <row r="49" spans="1:21" s="19" customFormat="1" ht="24" x14ac:dyDescent="0.25">
      <c r="A49" s="19" t="s">
        <v>216</v>
      </c>
      <c r="B49" s="20" t="s">
        <v>178</v>
      </c>
      <c r="C49" s="20" t="s">
        <v>179</v>
      </c>
      <c r="D49" s="19" t="s">
        <v>263</v>
      </c>
      <c r="F49" s="21">
        <f t="shared" si="6"/>
        <v>41440.666666666664</v>
      </c>
      <c r="G49" s="21">
        <f t="shared" si="6"/>
        <v>41441.666666666664</v>
      </c>
      <c r="H49" s="21">
        <f t="shared" si="6"/>
        <v>41441.666666666664</v>
      </c>
      <c r="I49" s="21">
        <f t="shared" si="6"/>
        <v>41442.666666666664</v>
      </c>
      <c r="J49" s="21">
        <f t="shared" si="6"/>
        <v>41444.666666666664</v>
      </c>
      <c r="K49" s="21">
        <f t="shared" si="6"/>
        <v>41444.791666666664</v>
      </c>
      <c r="L49" s="21">
        <f t="shared" si="6"/>
        <v>41445.666666666664</v>
      </c>
      <c r="M49" s="21">
        <f t="shared" si="6"/>
        <v>41445.791666666664</v>
      </c>
      <c r="N49" s="21">
        <f t="shared" si="6"/>
        <v>41447.666666666664</v>
      </c>
      <c r="O49" s="21">
        <f t="shared" si="6"/>
        <v>41447.666666666664</v>
      </c>
      <c r="P49" s="21">
        <f t="shared" si="6"/>
        <v>41448.666666666664</v>
      </c>
      <c r="Q49" s="21">
        <f t="shared" si="6"/>
        <v>41448.666666666664</v>
      </c>
      <c r="R49" s="21">
        <f t="shared" si="6"/>
        <v>41451.666666666664</v>
      </c>
      <c r="S49" s="21">
        <f t="shared" si="6"/>
        <v>41452.666666666664</v>
      </c>
      <c r="T49" s="21">
        <f t="shared" si="6"/>
        <v>41455.541666666664</v>
      </c>
      <c r="U49" s="21">
        <f t="shared" si="6"/>
        <v>41455.791666666664</v>
      </c>
    </row>
    <row r="50" spans="1:21" x14ac:dyDescent="0.25">
      <c r="A50" s="18">
        <v>4.1666666666666664E-2</v>
      </c>
      <c r="B50" s="15" t="s">
        <v>181</v>
      </c>
      <c r="C50" s="15" t="s">
        <v>180</v>
      </c>
      <c r="D50" t="s">
        <v>264</v>
      </c>
      <c r="F50" s="17">
        <f>F$3-$A50</f>
        <v>41440.625</v>
      </c>
      <c r="G50" s="17">
        <f t="shared" ref="G50:U50" si="7">G$3-$A50</f>
        <v>41441.625</v>
      </c>
      <c r="H50" s="17">
        <f t="shared" si="7"/>
        <v>41441.625</v>
      </c>
      <c r="I50" s="17">
        <f t="shared" si="7"/>
        <v>41442.625</v>
      </c>
      <c r="J50" s="17">
        <f t="shared" si="7"/>
        <v>41444.625</v>
      </c>
      <c r="K50" s="17">
        <f t="shared" si="7"/>
        <v>41444.75</v>
      </c>
      <c r="L50" s="17">
        <f t="shared" si="7"/>
        <v>41445.625</v>
      </c>
      <c r="M50" s="17">
        <f t="shared" si="7"/>
        <v>41445.75</v>
      </c>
      <c r="N50" s="17">
        <f t="shared" si="7"/>
        <v>41447.625</v>
      </c>
      <c r="O50" s="17">
        <f t="shared" si="7"/>
        <v>41447.625</v>
      </c>
      <c r="P50" s="17">
        <f t="shared" si="7"/>
        <v>41448.625</v>
      </c>
      <c r="Q50" s="17">
        <f t="shared" si="7"/>
        <v>41448.625</v>
      </c>
      <c r="R50" s="17">
        <f t="shared" si="7"/>
        <v>41451.625</v>
      </c>
      <c r="S50" s="17">
        <f t="shared" si="7"/>
        <v>41452.625</v>
      </c>
      <c r="T50" s="17">
        <f t="shared" si="7"/>
        <v>41455.5</v>
      </c>
      <c r="U50" s="17">
        <f t="shared" si="7"/>
        <v>41455.75</v>
      </c>
    </row>
    <row r="51" spans="1:21" x14ac:dyDescent="0.25">
      <c r="A51" t="s">
        <v>217</v>
      </c>
      <c r="B51" s="15" t="s">
        <v>181</v>
      </c>
      <c r="C51" s="15" t="s">
        <v>182</v>
      </c>
      <c r="D51" t="s">
        <v>265</v>
      </c>
      <c r="F51" s="17">
        <f t="shared" ref="F51:U64" si="8">F$3-$A51</f>
        <v>41440.625</v>
      </c>
      <c r="G51" s="17">
        <f t="shared" si="8"/>
        <v>41441.625</v>
      </c>
      <c r="H51" s="17">
        <f t="shared" si="8"/>
        <v>41441.625</v>
      </c>
      <c r="I51" s="17">
        <f t="shared" si="8"/>
        <v>41442.625</v>
      </c>
      <c r="J51" s="17">
        <f t="shared" si="8"/>
        <v>41444.625</v>
      </c>
      <c r="K51" s="17">
        <f t="shared" si="8"/>
        <v>41444.75</v>
      </c>
      <c r="L51" s="17">
        <f t="shared" si="8"/>
        <v>41445.625</v>
      </c>
      <c r="M51" s="17">
        <f t="shared" si="8"/>
        <v>41445.75</v>
      </c>
      <c r="N51" s="17">
        <f t="shared" si="8"/>
        <v>41447.625</v>
      </c>
      <c r="O51" s="17">
        <f t="shared" si="8"/>
        <v>41447.625</v>
      </c>
      <c r="P51" s="17">
        <f t="shared" si="8"/>
        <v>41448.625</v>
      </c>
      <c r="Q51" s="17">
        <f t="shared" si="8"/>
        <v>41448.625</v>
      </c>
      <c r="R51" s="17">
        <f t="shared" si="8"/>
        <v>41451.625</v>
      </c>
      <c r="S51" s="17">
        <f t="shared" si="8"/>
        <v>41452.625</v>
      </c>
      <c r="T51" s="17">
        <f t="shared" si="8"/>
        <v>41455.5</v>
      </c>
      <c r="U51" s="17">
        <f t="shared" si="8"/>
        <v>41455.75</v>
      </c>
    </row>
    <row r="52" spans="1:21" ht="24" x14ac:dyDescent="0.25">
      <c r="A52" t="s">
        <v>217</v>
      </c>
      <c r="B52" s="15" t="s">
        <v>181</v>
      </c>
      <c r="C52" s="15" t="s">
        <v>183</v>
      </c>
      <c r="D52" t="s">
        <v>266</v>
      </c>
      <c r="F52" s="17">
        <f t="shared" si="8"/>
        <v>41440.625</v>
      </c>
      <c r="G52" s="17">
        <f t="shared" si="8"/>
        <v>41441.625</v>
      </c>
      <c r="H52" s="17">
        <f t="shared" si="8"/>
        <v>41441.625</v>
      </c>
      <c r="I52" s="17">
        <f t="shared" si="8"/>
        <v>41442.625</v>
      </c>
      <c r="J52" s="17">
        <f t="shared" si="8"/>
        <v>41444.625</v>
      </c>
      <c r="K52" s="17">
        <f t="shared" si="8"/>
        <v>41444.75</v>
      </c>
      <c r="L52" s="17">
        <f t="shared" si="8"/>
        <v>41445.625</v>
      </c>
      <c r="M52" s="17">
        <f t="shared" si="8"/>
        <v>41445.75</v>
      </c>
      <c r="N52" s="17">
        <f t="shared" si="8"/>
        <v>41447.625</v>
      </c>
      <c r="O52" s="17">
        <f t="shared" si="8"/>
        <v>41447.625</v>
      </c>
      <c r="P52" s="17">
        <f t="shared" si="8"/>
        <v>41448.625</v>
      </c>
      <c r="Q52" s="17">
        <f t="shared" si="8"/>
        <v>41448.625</v>
      </c>
      <c r="R52" s="17">
        <f t="shared" si="8"/>
        <v>41451.625</v>
      </c>
      <c r="S52" s="17">
        <f t="shared" si="8"/>
        <v>41452.625</v>
      </c>
      <c r="T52" s="17">
        <f t="shared" si="8"/>
        <v>41455.5</v>
      </c>
      <c r="U52" s="17">
        <f t="shared" si="8"/>
        <v>41455.75</v>
      </c>
    </row>
    <row r="53" spans="1:21" x14ac:dyDescent="0.25">
      <c r="A53" t="s">
        <v>217</v>
      </c>
      <c r="B53" s="14" t="s">
        <v>181</v>
      </c>
      <c r="C53" s="14" t="s">
        <v>184</v>
      </c>
      <c r="D53" t="s">
        <v>267</v>
      </c>
      <c r="F53" s="17">
        <f t="shared" si="8"/>
        <v>41440.625</v>
      </c>
      <c r="G53" s="17">
        <f t="shared" si="8"/>
        <v>41441.625</v>
      </c>
      <c r="H53" s="17">
        <f t="shared" si="8"/>
        <v>41441.625</v>
      </c>
      <c r="I53" s="17">
        <f t="shared" si="8"/>
        <v>41442.625</v>
      </c>
      <c r="J53" s="17">
        <f t="shared" si="8"/>
        <v>41444.625</v>
      </c>
      <c r="K53" s="17">
        <f t="shared" si="8"/>
        <v>41444.75</v>
      </c>
      <c r="L53" s="17">
        <f t="shared" si="8"/>
        <v>41445.625</v>
      </c>
      <c r="M53" s="17">
        <f t="shared" si="8"/>
        <v>41445.75</v>
      </c>
      <c r="N53" s="17">
        <f t="shared" si="8"/>
        <v>41447.625</v>
      </c>
      <c r="O53" s="17">
        <f t="shared" si="8"/>
        <v>41447.625</v>
      </c>
      <c r="P53" s="17">
        <f t="shared" si="8"/>
        <v>41448.625</v>
      </c>
      <c r="Q53" s="17">
        <f t="shared" si="8"/>
        <v>41448.625</v>
      </c>
      <c r="R53" s="17">
        <f t="shared" si="8"/>
        <v>41451.625</v>
      </c>
      <c r="S53" s="17">
        <f t="shared" si="8"/>
        <v>41452.625</v>
      </c>
      <c r="T53" s="17">
        <f t="shared" si="8"/>
        <v>41455.5</v>
      </c>
      <c r="U53" s="17">
        <f t="shared" si="8"/>
        <v>41455.75</v>
      </c>
    </row>
    <row r="54" spans="1:21" x14ac:dyDescent="0.25">
      <c r="A54" t="s">
        <v>217</v>
      </c>
      <c r="B54" s="14" t="s">
        <v>181</v>
      </c>
      <c r="C54" s="14" t="s">
        <v>185</v>
      </c>
      <c r="D54" t="s">
        <v>268</v>
      </c>
      <c r="F54" s="17">
        <f t="shared" si="8"/>
        <v>41440.625</v>
      </c>
      <c r="G54" s="17">
        <f t="shared" si="8"/>
        <v>41441.625</v>
      </c>
      <c r="H54" s="17">
        <f t="shared" si="8"/>
        <v>41441.625</v>
      </c>
      <c r="I54" s="17">
        <f t="shared" si="8"/>
        <v>41442.625</v>
      </c>
      <c r="J54" s="17">
        <f t="shared" si="8"/>
        <v>41444.625</v>
      </c>
      <c r="K54" s="17">
        <f t="shared" si="8"/>
        <v>41444.75</v>
      </c>
      <c r="L54" s="17">
        <f t="shared" si="8"/>
        <v>41445.625</v>
      </c>
      <c r="M54" s="17">
        <f t="shared" si="8"/>
        <v>41445.75</v>
      </c>
      <c r="N54" s="17">
        <f t="shared" si="8"/>
        <v>41447.625</v>
      </c>
      <c r="O54" s="17">
        <f t="shared" si="8"/>
        <v>41447.625</v>
      </c>
      <c r="P54" s="17">
        <f t="shared" si="8"/>
        <v>41448.625</v>
      </c>
      <c r="Q54" s="17">
        <f t="shared" si="8"/>
        <v>41448.625</v>
      </c>
      <c r="R54" s="17">
        <f t="shared" si="8"/>
        <v>41451.625</v>
      </c>
      <c r="S54" s="17">
        <f t="shared" si="8"/>
        <v>41452.625</v>
      </c>
      <c r="T54" s="17">
        <f t="shared" si="8"/>
        <v>41455.5</v>
      </c>
      <c r="U54" s="17">
        <f t="shared" si="8"/>
        <v>41455.75</v>
      </c>
    </row>
    <row r="55" spans="1:21" x14ac:dyDescent="0.25">
      <c r="A55" t="s">
        <v>217</v>
      </c>
      <c r="B55" s="14" t="s">
        <v>181</v>
      </c>
      <c r="C55" s="14" t="s">
        <v>186</v>
      </c>
      <c r="D55" t="s">
        <v>269</v>
      </c>
      <c r="F55" s="17">
        <f t="shared" si="8"/>
        <v>41440.625</v>
      </c>
      <c r="G55" s="17">
        <f t="shared" si="8"/>
        <v>41441.625</v>
      </c>
      <c r="H55" s="17">
        <f t="shared" si="8"/>
        <v>41441.625</v>
      </c>
      <c r="I55" s="17">
        <f t="shared" si="8"/>
        <v>41442.625</v>
      </c>
      <c r="J55" s="17">
        <f t="shared" si="8"/>
        <v>41444.625</v>
      </c>
      <c r="K55" s="17">
        <f t="shared" si="8"/>
        <v>41444.75</v>
      </c>
      <c r="L55" s="17">
        <f t="shared" si="8"/>
        <v>41445.625</v>
      </c>
      <c r="M55" s="17">
        <f t="shared" si="8"/>
        <v>41445.75</v>
      </c>
      <c r="N55" s="17">
        <f t="shared" si="8"/>
        <v>41447.625</v>
      </c>
      <c r="O55" s="17">
        <f t="shared" si="8"/>
        <v>41447.625</v>
      </c>
      <c r="P55" s="17">
        <f t="shared" si="8"/>
        <v>41448.625</v>
      </c>
      <c r="Q55" s="17">
        <f t="shared" si="8"/>
        <v>41448.625</v>
      </c>
      <c r="R55" s="17">
        <f t="shared" si="8"/>
        <v>41451.625</v>
      </c>
      <c r="S55" s="17">
        <f t="shared" si="8"/>
        <v>41452.625</v>
      </c>
      <c r="T55" s="17">
        <f t="shared" si="8"/>
        <v>41455.5</v>
      </c>
      <c r="U55" s="17">
        <f t="shared" si="8"/>
        <v>41455.75</v>
      </c>
    </row>
    <row r="56" spans="1:21" x14ac:dyDescent="0.25">
      <c r="A56" t="s">
        <v>215</v>
      </c>
      <c r="B56" s="15" t="s">
        <v>188</v>
      </c>
      <c r="C56" s="15" t="s">
        <v>187</v>
      </c>
      <c r="D56" t="s">
        <v>270</v>
      </c>
      <c r="F56" s="17">
        <f t="shared" si="8"/>
        <v>41440.583333333328</v>
      </c>
      <c r="G56" s="17">
        <f t="shared" si="8"/>
        <v>41441.583333333328</v>
      </c>
      <c r="H56" s="17">
        <f t="shared" si="8"/>
        <v>41441.583333333328</v>
      </c>
      <c r="I56" s="17">
        <f t="shared" si="8"/>
        <v>41442.583333333328</v>
      </c>
      <c r="J56" s="17">
        <f t="shared" si="8"/>
        <v>41444.583333333328</v>
      </c>
      <c r="K56" s="17">
        <f t="shared" si="8"/>
        <v>41444.708333333328</v>
      </c>
      <c r="L56" s="17">
        <f t="shared" si="8"/>
        <v>41445.583333333328</v>
      </c>
      <c r="M56" s="17">
        <f t="shared" si="8"/>
        <v>41445.708333333328</v>
      </c>
      <c r="N56" s="17">
        <f t="shared" si="8"/>
        <v>41447.583333333328</v>
      </c>
      <c r="O56" s="17">
        <f t="shared" si="8"/>
        <v>41447.583333333328</v>
      </c>
      <c r="P56" s="17">
        <f t="shared" si="8"/>
        <v>41448.583333333328</v>
      </c>
      <c r="Q56" s="17">
        <f t="shared" si="8"/>
        <v>41448.583333333328</v>
      </c>
      <c r="R56" s="17">
        <f t="shared" si="8"/>
        <v>41451.583333333328</v>
      </c>
      <c r="S56" s="17">
        <f t="shared" si="8"/>
        <v>41452.583333333328</v>
      </c>
      <c r="T56" s="17">
        <f t="shared" si="8"/>
        <v>41455.458333333328</v>
      </c>
      <c r="U56" s="17">
        <f t="shared" si="8"/>
        <v>41455.708333333328</v>
      </c>
    </row>
    <row r="57" spans="1:21" x14ac:dyDescent="0.25">
      <c r="A57" t="s">
        <v>215</v>
      </c>
      <c r="B57" s="15" t="s">
        <v>188</v>
      </c>
      <c r="C57" s="15" t="s">
        <v>189</v>
      </c>
      <c r="D57" t="s">
        <v>271</v>
      </c>
      <c r="F57" s="17">
        <f t="shared" si="8"/>
        <v>41440.583333333328</v>
      </c>
      <c r="G57" s="17">
        <f t="shared" si="8"/>
        <v>41441.583333333328</v>
      </c>
      <c r="H57" s="17">
        <f t="shared" si="8"/>
        <v>41441.583333333328</v>
      </c>
      <c r="I57" s="17">
        <f t="shared" si="8"/>
        <v>41442.583333333328</v>
      </c>
      <c r="J57" s="17">
        <f t="shared" si="8"/>
        <v>41444.583333333328</v>
      </c>
      <c r="K57" s="17">
        <f t="shared" si="8"/>
        <v>41444.708333333328</v>
      </c>
      <c r="L57" s="17">
        <f t="shared" si="8"/>
        <v>41445.583333333328</v>
      </c>
      <c r="M57" s="17">
        <f t="shared" si="8"/>
        <v>41445.708333333328</v>
      </c>
      <c r="N57" s="17">
        <f t="shared" si="8"/>
        <v>41447.583333333328</v>
      </c>
      <c r="O57" s="17">
        <f t="shared" si="8"/>
        <v>41447.583333333328</v>
      </c>
      <c r="P57" s="17">
        <f t="shared" si="8"/>
        <v>41448.583333333328</v>
      </c>
      <c r="Q57" s="17">
        <f t="shared" si="8"/>
        <v>41448.583333333328</v>
      </c>
      <c r="R57" s="17">
        <f t="shared" si="8"/>
        <v>41451.583333333328</v>
      </c>
      <c r="S57" s="17">
        <f t="shared" si="8"/>
        <v>41452.583333333328</v>
      </c>
      <c r="T57" s="17">
        <f t="shared" si="8"/>
        <v>41455.458333333328</v>
      </c>
      <c r="U57" s="17">
        <f t="shared" si="8"/>
        <v>41455.708333333328</v>
      </c>
    </row>
    <row r="58" spans="1:21" x14ac:dyDescent="0.25">
      <c r="A58" t="s">
        <v>214</v>
      </c>
      <c r="B58" s="14" t="s">
        <v>191</v>
      </c>
      <c r="C58" s="14" t="s">
        <v>190</v>
      </c>
      <c r="D58" t="s">
        <v>272</v>
      </c>
      <c r="F58" s="17">
        <f t="shared" si="8"/>
        <v>41440.541666666664</v>
      </c>
      <c r="G58" s="17">
        <f t="shared" si="8"/>
        <v>41441.541666666664</v>
      </c>
      <c r="H58" s="17">
        <f t="shared" si="8"/>
        <v>41441.541666666664</v>
      </c>
      <c r="I58" s="17">
        <f t="shared" si="8"/>
        <v>41442.541666666664</v>
      </c>
      <c r="J58" s="17">
        <f t="shared" si="8"/>
        <v>41444.541666666664</v>
      </c>
      <c r="K58" s="17">
        <f t="shared" si="8"/>
        <v>41444.666666666664</v>
      </c>
      <c r="L58" s="17">
        <f t="shared" si="8"/>
        <v>41445.541666666664</v>
      </c>
      <c r="M58" s="17">
        <f t="shared" si="8"/>
        <v>41445.666666666664</v>
      </c>
      <c r="N58" s="17">
        <f t="shared" si="8"/>
        <v>41447.541666666664</v>
      </c>
      <c r="O58" s="17">
        <f t="shared" si="8"/>
        <v>41447.541666666664</v>
      </c>
      <c r="P58" s="17">
        <f t="shared" si="8"/>
        <v>41448.541666666664</v>
      </c>
      <c r="Q58" s="17">
        <f t="shared" si="8"/>
        <v>41448.541666666664</v>
      </c>
      <c r="R58" s="17">
        <f t="shared" si="8"/>
        <v>41451.541666666664</v>
      </c>
      <c r="S58" s="17">
        <f t="shared" si="8"/>
        <v>41452.541666666664</v>
      </c>
      <c r="T58" s="17">
        <f t="shared" si="8"/>
        <v>41455.416666666664</v>
      </c>
      <c r="U58" s="17">
        <f t="shared" si="8"/>
        <v>41455.666666666664</v>
      </c>
    </row>
    <row r="59" spans="1:21" x14ac:dyDescent="0.25">
      <c r="A59" t="s">
        <v>213</v>
      </c>
      <c r="B59" s="15" t="s">
        <v>193</v>
      </c>
      <c r="C59" s="15" t="s">
        <v>192</v>
      </c>
      <c r="D59" t="s">
        <v>273</v>
      </c>
      <c r="F59" s="17">
        <f t="shared" si="8"/>
        <v>41440.5</v>
      </c>
      <c r="G59" s="17">
        <f t="shared" si="8"/>
        <v>41441.5</v>
      </c>
      <c r="H59" s="17">
        <f t="shared" si="8"/>
        <v>41441.5</v>
      </c>
      <c r="I59" s="17">
        <f t="shared" si="8"/>
        <v>41442.5</v>
      </c>
      <c r="J59" s="17">
        <f t="shared" si="8"/>
        <v>41444.5</v>
      </c>
      <c r="K59" s="17">
        <f t="shared" si="8"/>
        <v>41444.625</v>
      </c>
      <c r="L59" s="17">
        <f t="shared" si="8"/>
        <v>41445.5</v>
      </c>
      <c r="M59" s="17">
        <f t="shared" si="8"/>
        <v>41445.625</v>
      </c>
      <c r="N59" s="17">
        <f t="shared" si="8"/>
        <v>41447.5</v>
      </c>
      <c r="O59" s="17">
        <f t="shared" si="8"/>
        <v>41447.5</v>
      </c>
      <c r="P59" s="17">
        <f t="shared" si="8"/>
        <v>41448.5</v>
      </c>
      <c r="Q59" s="17">
        <f t="shared" si="8"/>
        <v>41448.5</v>
      </c>
      <c r="R59" s="17">
        <f t="shared" si="8"/>
        <v>41451.5</v>
      </c>
      <c r="S59" s="17">
        <f t="shared" si="8"/>
        <v>41452.5</v>
      </c>
      <c r="T59" s="17">
        <f t="shared" si="8"/>
        <v>41455.375</v>
      </c>
      <c r="U59" s="17">
        <f t="shared" si="8"/>
        <v>41455.625</v>
      </c>
    </row>
    <row r="60" spans="1:21" ht="24" x14ac:dyDescent="0.25">
      <c r="A60" t="s">
        <v>213</v>
      </c>
      <c r="B60" s="15" t="s">
        <v>193</v>
      </c>
      <c r="C60" s="15" t="s">
        <v>194</v>
      </c>
      <c r="D60" t="s">
        <v>274</v>
      </c>
      <c r="F60" s="17">
        <f t="shared" si="8"/>
        <v>41440.5</v>
      </c>
      <c r="G60" s="17">
        <f t="shared" si="8"/>
        <v>41441.5</v>
      </c>
      <c r="H60" s="17">
        <f t="shared" si="8"/>
        <v>41441.5</v>
      </c>
      <c r="I60" s="17">
        <f t="shared" si="8"/>
        <v>41442.5</v>
      </c>
      <c r="J60" s="17">
        <f t="shared" si="8"/>
        <v>41444.5</v>
      </c>
      <c r="K60" s="17">
        <f t="shared" si="8"/>
        <v>41444.625</v>
      </c>
      <c r="L60" s="17">
        <f t="shared" si="8"/>
        <v>41445.5</v>
      </c>
      <c r="M60" s="17">
        <f t="shared" si="8"/>
        <v>41445.625</v>
      </c>
      <c r="N60" s="17">
        <f t="shared" si="8"/>
        <v>41447.5</v>
      </c>
      <c r="O60" s="17">
        <f t="shared" si="8"/>
        <v>41447.5</v>
      </c>
      <c r="P60" s="17">
        <f t="shared" si="8"/>
        <v>41448.5</v>
      </c>
      <c r="Q60" s="17">
        <f t="shared" si="8"/>
        <v>41448.5</v>
      </c>
      <c r="R60" s="17">
        <f t="shared" si="8"/>
        <v>41451.5</v>
      </c>
      <c r="S60" s="17">
        <f t="shared" si="8"/>
        <v>41452.5</v>
      </c>
      <c r="T60" s="17">
        <f t="shared" si="8"/>
        <v>41455.375</v>
      </c>
      <c r="U60" s="17">
        <f t="shared" si="8"/>
        <v>41455.625</v>
      </c>
    </row>
    <row r="61" spans="1:21" x14ac:dyDescent="0.25">
      <c r="A61" t="s">
        <v>212</v>
      </c>
      <c r="B61" s="14" t="s">
        <v>196</v>
      </c>
      <c r="C61" s="14" t="s">
        <v>195</v>
      </c>
      <c r="D61" t="s">
        <v>275</v>
      </c>
      <c r="F61" s="17">
        <f t="shared" si="8"/>
        <v>41440.458333333328</v>
      </c>
      <c r="G61" s="17">
        <f t="shared" si="8"/>
        <v>41441.458333333328</v>
      </c>
      <c r="H61" s="17">
        <f t="shared" si="8"/>
        <v>41441.458333333328</v>
      </c>
      <c r="I61" s="17">
        <f t="shared" si="8"/>
        <v>41442.458333333328</v>
      </c>
      <c r="J61" s="17">
        <f t="shared" si="8"/>
        <v>41444.458333333328</v>
      </c>
      <c r="K61" s="17">
        <f t="shared" si="8"/>
        <v>41444.583333333328</v>
      </c>
      <c r="L61" s="17">
        <f t="shared" si="8"/>
        <v>41445.458333333328</v>
      </c>
      <c r="M61" s="17">
        <f t="shared" si="8"/>
        <v>41445.583333333328</v>
      </c>
      <c r="N61" s="17">
        <f t="shared" si="8"/>
        <v>41447.458333333328</v>
      </c>
      <c r="O61" s="17">
        <f t="shared" si="8"/>
        <v>41447.458333333328</v>
      </c>
      <c r="P61" s="17">
        <f t="shared" si="8"/>
        <v>41448.458333333328</v>
      </c>
      <c r="Q61" s="17">
        <f t="shared" si="8"/>
        <v>41448.458333333328</v>
      </c>
      <c r="R61" s="17">
        <f t="shared" si="8"/>
        <v>41451.458333333328</v>
      </c>
      <c r="S61" s="17">
        <f t="shared" si="8"/>
        <v>41452.458333333328</v>
      </c>
      <c r="T61" s="17">
        <f t="shared" si="8"/>
        <v>41455.333333333328</v>
      </c>
      <c r="U61" s="17">
        <f t="shared" si="8"/>
        <v>41455.583333333328</v>
      </c>
    </row>
    <row r="62" spans="1:21" x14ac:dyDescent="0.25">
      <c r="A62" t="s">
        <v>212</v>
      </c>
      <c r="B62" s="14" t="s">
        <v>196</v>
      </c>
      <c r="C62" s="14" t="s">
        <v>197</v>
      </c>
      <c r="D62" t="s">
        <v>276</v>
      </c>
      <c r="F62" s="17">
        <f t="shared" si="8"/>
        <v>41440.458333333328</v>
      </c>
      <c r="G62" s="17">
        <f t="shared" si="8"/>
        <v>41441.458333333328</v>
      </c>
      <c r="H62" s="17">
        <f t="shared" si="8"/>
        <v>41441.458333333328</v>
      </c>
      <c r="I62" s="17">
        <f t="shared" si="8"/>
        <v>41442.458333333328</v>
      </c>
      <c r="J62" s="17">
        <f t="shared" si="8"/>
        <v>41444.458333333328</v>
      </c>
      <c r="K62" s="17">
        <f t="shared" si="8"/>
        <v>41444.583333333328</v>
      </c>
      <c r="L62" s="17">
        <f t="shared" si="8"/>
        <v>41445.458333333328</v>
      </c>
      <c r="M62" s="17">
        <f t="shared" si="8"/>
        <v>41445.583333333328</v>
      </c>
      <c r="N62" s="17">
        <f t="shared" si="8"/>
        <v>41447.458333333328</v>
      </c>
      <c r="O62" s="17">
        <f t="shared" si="8"/>
        <v>41447.458333333328</v>
      </c>
      <c r="P62" s="17">
        <f t="shared" si="8"/>
        <v>41448.458333333328</v>
      </c>
      <c r="Q62" s="17">
        <f t="shared" si="8"/>
        <v>41448.458333333328</v>
      </c>
      <c r="R62" s="17">
        <f t="shared" si="8"/>
        <v>41451.458333333328</v>
      </c>
      <c r="S62" s="17">
        <f t="shared" si="8"/>
        <v>41452.458333333328</v>
      </c>
      <c r="T62" s="17">
        <f t="shared" si="8"/>
        <v>41455.333333333328</v>
      </c>
      <c r="U62" s="17">
        <f t="shared" si="8"/>
        <v>41455.583333333328</v>
      </c>
    </row>
    <row r="63" spans="1:21" x14ac:dyDescent="0.25">
      <c r="A63" t="s">
        <v>210</v>
      </c>
      <c r="B63" s="15" t="s">
        <v>199</v>
      </c>
      <c r="C63" s="15" t="s">
        <v>198</v>
      </c>
      <c r="D63" t="s">
        <v>277</v>
      </c>
      <c r="F63" s="17">
        <f t="shared" si="8"/>
        <v>41440.375</v>
      </c>
      <c r="G63" s="17">
        <f t="shared" si="8"/>
        <v>41441.375</v>
      </c>
      <c r="H63" s="17">
        <f t="shared" si="8"/>
        <v>41441.375</v>
      </c>
      <c r="I63" s="17">
        <f t="shared" si="8"/>
        <v>41442.375</v>
      </c>
      <c r="J63" s="17">
        <f t="shared" si="8"/>
        <v>41444.375</v>
      </c>
      <c r="K63" s="17">
        <f t="shared" si="8"/>
        <v>41444.5</v>
      </c>
      <c r="L63" s="17">
        <f t="shared" si="8"/>
        <v>41445.375</v>
      </c>
      <c r="M63" s="17">
        <f t="shared" si="8"/>
        <v>41445.5</v>
      </c>
      <c r="N63" s="17">
        <f t="shared" si="8"/>
        <v>41447.375</v>
      </c>
      <c r="O63" s="17">
        <f t="shared" si="8"/>
        <v>41447.375</v>
      </c>
      <c r="P63" s="17">
        <f t="shared" si="8"/>
        <v>41448.375</v>
      </c>
      <c r="Q63" s="17">
        <f t="shared" si="8"/>
        <v>41448.375</v>
      </c>
      <c r="R63" s="17">
        <f t="shared" si="8"/>
        <v>41451.375</v>
      </c>
      <c r="S63" s="17">
        <f t="shared" si="8"/>
        <v>41452.375</v>
      </c>
      <c r="T63" s="17">
        <f t="shared" si="8"/>
        <v>41455.25</v>
      </c>
      <c r="U63" s="17">
        <f t="shared" si="8"/>
        <v>41455.5</v>
      </c>
    </row>
    <row r="64" spans="1:21" x14ac:dyDescent="0.25">
      <c r="A64" t="s">
        <v>209</v>
      </c>
      <c r="B64" s="14" t="s">
        <v>201</v>
      </c>
      <c r="C64" s="14" t="s">
        <v>200</v>
      </c>
      <c r="D64" t="s">
        <v>278</v>
      </c>
      <c r="F64" s="17">
        <f t="shared" si="8"/>
        <v>41440.333333333328</v>
      </c>
      <c r="G64" s="17">
        <f t="shared" si="8"/>
        <v>41441.333333333328</v>
      </c>
      <c r="H64" s="17">
        <f t="shared" si="8"/>
        <v>41441.333333333328</v>
      </c>
      <c r="I64" s="17">
        <f t="shared" si="8"/>
        <v>41442.333333333328</v>
      </c>
      <c r="J64" s="17">
        <f t="shared" si="8"/>
        <v>41444.333333333328</v>
      </c>
      <c r="K64" s="17">
        <f t="shared" si="8"/>
        <v>41444.458333333328</v>
      </c>
      <c r="L64" s="17">
        <f t="shared" si="8"/>
        <v>41445.333333333328</v>
      </c>
      <c r="M64" s="17">
        <f t="shared" si="8"/>
        <v>41445.458333333328</v>
      </c>
      <c r="N64" s="17">
        <f t="shared" si="8"/>
        <v>41447.333333333328</v>
      </c>
      <c r="O64" s="17">
        <f t="shared" si="8"/>
        <v>41447.333333333328</v>
      </c>
      <c r="P64" s="17">
        <f t="shared" si="8"/>
        <v>41448.333333333328</v>
      </c>
      <c r="Q64" s="17">
        <f t="shared" si="8"/>
        <v>41448.333333333328</v>
      </c>
      <c r="R64" s="17">
        <f t="shared" si="8"/>
        <v>41451.333333333328</v>
      </c>
      <c r="S64" s="17">
        <f t="shared" si="8"/>
        <v>41452.333333333328</v>
      </c>
      <c r="T64" s="17">
        <f t="shared" si="8"/>
        <v>41455.208333333328</v>
      </c>
      <c r="U64" s="17">
        <f t="shared" si="8"/>
        <v>41455.458333333328</v>
      </c>
    </row>
    <row r="65" spans="1:21" x14ac:dyDescent="0.25">
      <c r="A65" t="str">
        <f ca="1">INDIRECT(ADDRESS(A3+3,1))</f>
        <v>5:00</v>
      </c>
      <c r="F65" s="17">
        <f t="shared" ref="F65:T65" ca="1" si="9">F3+$A$65</f>
        <v>41440.875</v>
      </c>
      <c r="G65" s="17">
        <f t="shared" ca="1" si="9"/>
        <v>41441.875</v>
      </c>
      <c r="H65" s="17">
        <f t="shared" ca="1" si="9"/>
        <v>41441.875</v>
      </c>
      <c r="I65" s="17">
        <f t="shared" ca="1" si="9"/>
        <v>41442.875</v>
      </c>
      <c r="J65" s="17">
        <f t="shared" ca="1" si="9"/>
        <v>41444.875</v>
      </c>
      <c r="K65" s="17">
        <f t="shared" ca="1" si="9"/>
        <v>41445</v>
      </c>
      <c r="L65" s="17">
        <f t="shared" ca="1" si="9"/>
        <v>41445.875</v>
      </c>
      <c r="M65" s="17">
        <f t="shared" ca="1" si="9"/>
        <v>41446</v>
      </c>
      <c r="N65" s="17">
        <f t="shared" ca="1" si="9"/>
        <v>41447.875</v>
      </c>
      <c r="O65" s="17">
        <f t="shared" ca="1" si="9"/>
        <v>41447.875</v>
      </c>
      <c r="P65" s="17">
        <f t="shared" ca="1" si="9"/>
        <v>41448.875</v>
      </c>
      <c r="Q65" s="17">
        <f t="shared" ca="1" si="9"/>
        <v>41448.875</v>
      </c>
      <c r="R65" s="17">
        <f t="shared" ca="1" si="9"/>
        <v>41451.875</v>
      </c>
      <c r="S65" s="17">
        <f t="shared" ca="1" si="9"/>
        <v>41452.875</v>
      </c>
      <c r="T65" s="17">
        <f t="shared" ca="1" si="9"/>
        <v>41455.75</v>
      </c>
      <c r="U65" s="17">
        <f ca="1">U3+$A$65</f>
        <v>41456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XFD54"/>
  <sheetViews>
    <sheetView showGridLines="0" showRowColHeaders="0" zoomScaleNormal="100" workbookViewId="0">
      <selection activeCell="A5" sqref="A5"/>
    </sheetView>
  </sheetViews>
  <sheetFormatPr baseColWidth="10" defaultColWidth="0" defaultRowHeight="0" customHeight="1" zeroHeight="1" x14ac:dyDescent="0.25"/>
  <cols>
    <col min="1" max="1" width="27.140625" style="29" customWidth="1"/>
    <col min="2" max="2" width="11.42578125" style="37" customWidth="1"/>
    <col min="3" max="14" width="11.42578125" style="262" customWidth="1"/>
    <col min="15" max="16384" width="11.42578125" style="262" hidden="1"/>
  </cols>
  <sheetData>
    <row r="1" spans="1:16384" s="37" customFormat="1" ht="18.75" customHeight="1" x14ac:dyDescent="0.25">
      <c r="A1" s="26" t="str">
        <f ca="1">Traducciones!C58</f>
        <v>Copa Confederaciones</v>
      </c>
      <c r="C1" s="400" t="str">
        <f ca="1">Traducciones!C72</f>
        <v>Instrucciones</v>
      </c>
      <c r="D1" s="400"/>
    </row>
    <row r="2" spans="1:16384" s="37" customFormat="1" ht="18.75" customHeight="1" x14ac:dyDescent="0.25">
      <c r="A2" s="26">
        <v>2013</v>
      </c>
      <c r="C2" s="400"/>
      <c r="D2" s="400"/>
    </row>
    <row r="3" spans="1:16384" s="37" customFormat="1" ht="18.75" customHeight="1" x14ac:dyDescent="0.3">
      <c r="A3" s="29" t="s">
        <v>403</v>
      </c>
      <c r="C3" s="398" t="str">
        <f ca="1">Traducciones!C94</f>
        <v>Los resultados se introducen el las Hojas de "Grupo" o "Fase Final",  el resto de hojas utilizarán estos resultados.</v>
      </c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</row>
    <row r="4" spans="1:16384" s="37" customFormat="1" ht="18.75" customHeight="1" x14ac:dyDescent="0.3">
      <c r="A4" s="29" t="s">
        <v>394</v>
      </c>
      <c r="C4" s="398" t="str">
        <f ca="1">Traducciones!C95</f>
        <v>Si te olvidas de actualizarlos, un "!" aparecerá en las demás hojas.</v>
      </c>
      <c r="D4" s="398"/>
      <c r="E4" s="398"/>
      <c r="F4" s="398"/>
      <c r="G4" s="398"/>
      <c r="H4" s="398"/>
      <c r="I4" s="398"/>
      <c r="J4" s="398"/>
      <c r="K4" s="398"/>
      <c r="L4" s="398"/>
      <c r="M4" s="398"/>
      <c r="N4" s="398"/>
    </row>
    <row r="5" spans="1:16384" s="37" customFormat="1" ht="18.75" customHeight="1" x14ac:dyDescent="0.3">
      <c r="A5" s="26" t="str">
        <f ca="1">Traducciones!C62</f>
        <v>Portada</v>
      </c>
      <c r="C5" s="398" t="str">
        <f ca="1">Traducciones!C96</f>
        <v>Para calcular las estadísitcas, basta con meterlas en la hoja de "Fichas", para que el Excel las calcule automáticamente.</v>
      </c>
      <c r="D5" s="398"/>
      <c r="E5" s="398"/>
      <c r="F5" s="398"/>
      <c r="G5" s="398"/>
      <c r="H5" s="398"/>
      <c r="I5" s="398"/>
      <c r="J5" s="398"/>
      <c r="K5" s="398"/>
      <c r="L5" s="398"/>
      <c r="M5" s="398"/>
      <c r="N5" s="398"/>
    </row>
    <row r="6" spans="1:16384" s="37" customFormat="1" ht="18.75" customHeight="1" x14ac:dyDescent="0.3">
      <c r="A6" s="29" t="str">
        <f ca="1">Traducciones!C63</f>
        <v>Plantillas</v>
      </c>
      <c r="C6" s="398" t="str">
        <f ca="1">Traducciones!C97</f>
        <v>¡Que la disfrutes!- Dudas y consultas a jorge@gsamartin.es-Más hojas en www.gsamartin.es</v>
      </c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</row>
    <row r="7" spans="1:16384" s="37" customFormat="1" ht="18.75" customHeight="1" x14ac:dyDescent="0.25">
      <c r="A7" s="26" t="str">
        <f ca="1">Traducciones!C64</f>
        <v>Fichas de Partidos</v>
      </c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</row>
    <row r="8" spans="1:16384" s="37" customFormat="1" ht="18.75" customHeight="1" x14ac:dyDescent="0.25">
      <c r="A8" s="29" t="str">
        <f ca="1">Traducciones!C65</f>
        <v>Calendario</v>
      </c>
      <c r="C8" s="399" t="s">
        <v>815</v>
      </c>
      <c r="D8" s="399"/>
      <c r="E8" s="399"/>
      <c r="F8" s="399"/>
      <c r="G8" s="399"/>
      <c r="H8" s="399"/>
      <c r="I8" s="399"/>
      <c r="J8" s="399"/>
      <c r="K8" s="399"/>
      <c r="L8" s="399"/>
      <c r="M8" s="399"/>
      <c r="N8" s="399"/>
    </row>
    <row r="9" spans="1:16384" s="37" customFormat="1" ht="18.75" customHeight="1" x14ac:dyDescent="0.25">
      <c r="A9" s="26" t="str">
        <f ca="1">Traducciones!C66</f>
        <v>Sedes</v>
      </c>
      <c r="C9" s="399"/>
      <c r="D9" s="399"/>
      <c r="E9" s="399"/>
      <c r="F9" s="399"/>
      <c r="G9" s="399"/>
      <c r="H9" s="399"/>
      <c r="I9" s="399"/>
      <c r="J9" s="399"/>
      <c r="K9" s="399"/>
      <c r="L9" s="399"/>
      <c r="M9" s="399"/>
      <c r="N9" s="399"/>
    </row>
    <row r="10" spans="1:16384" ht="18.75" customHeight="1" x14ac:dyDescent="0.25">
      <c r="A10" s="29" t="str">
        <f ca="1">Traducciones!C67</f>
        <v>Grupo A</v>
      </c>
      <c r="C10" s="270" t="s">
        <v>816</v>
      </c>
      <c r="D10" s="266"/>
    </row>
    <row r="11" spans="1:16384" s="271" customFormat="1" ht="18.75" customHeight="1" x14ac:dyDescent="0.3">
      <c r="A11" s="26" t="str">
        <f ca="1">Traducciones!C68</f>
        <v>Grupo B</v>
      </c>
      <c r="B11" s="37"/>
      <c r="C11" s="398" t="str">
        <f ca="1">Traducciones!C106 &amp; Traducciones!C62  &amp; ", " &amp; Traducciones!C63 &amp; ", " &amp; Traducciones!C64 &amp; ", " &amp; Traducciones!C65 &amp; ", " &amp; Traducciones!C66 &amp; ", " &amp; Traducciones!C67 &amp; ", " &amp; Traducciones!C68 &amp; ", " &amp; Traducciones!C69 &amp; ", " &amp; Traducciones!C70 &amp; ", " &amp; Traducciones!C71</f>
        <v>Hojas: Portada, Plantillas, Fichas de Partidos, Calendario, Sedes, Grupo A, Grupo B, Fase Final, Estadísticas, Palmarés</v>
      </c>
      <c r="D11" s="398"/>
      <c r="E11" s="398"/>
      <c r="F11" s="398"/>
      <c r="G11" s="398"/>
      <c r="H11" s="398"/>
      <c r="I11" s="398"/>
      <c r="J11" s="398"/>
      <c r="K11" s="398"/>
      <c r="L11" s="398"/>
      <c r="M11" s="398"/>
      <c r="N11" s="398"/>
      <c r="O11" s="398"/>
      <c r="P11" s="398"/>
      <c r="Q11" s="398"/>
      <c r="R11" s="398"/>
      <c r="S11" s="398"/>
      <c r="T11" s="398"/>
      <c r="U11" s="398"/>
      <c r="V11" s="398"/>
      <c r="W11" s="398"/>
      <c r="X11" s="398"/>
      <c r="Y11" s="398"/>
      <c r="Z11" s="398"/>
      <c r="AA11" s="398"/>
      <c r="AB11" s="398"/>
      <c r="AC11" s="398"/>
      <c r="AD11" s="398"/>
      <c r="AE11" s="398"/>
      <c r="AF11" s="398"/>
      <c r="AG11" s="398"/>
      <c r="AH11" s="398"/>
      <c r="AI11" s="398"/>
      <c r="AJ11" s="398"/>
      <c r="AK11" s="398"/>
      <c r="AL11" s="398"/>
      <c r="AM11" s="398"/>
      <c r="AN11" s="398"/>
      <c r="AO11" s="398"/>
      <c r="AP11" s="398"/>
      <c r="AQ11" s="398"/>
      <c r="AR11" s="398"/>
      <c r="AS11" s="398"/>
      <c r="AT11" s="398"/>
      <c r="AU11" s="398"/>
      <c r="AV11" s="398"/>
      <c r="AW11" s="398"/>
      <c r="AX11" s="398"/>
      <c r="AY11" s="398"/>
      <c r="AZ11" s="398"/>
      <c r="BA11" s="398"/>
      <c r="BB11" s="398"/>
      <c r="BC11" s="398"/>
      <c r="BD11" s="398"/>
      <c r="BE11" s="398"/>
      <c r="BF11" s="398"/>
      <c r="BG11" s="398"/>
      <c r="BH11" s="398"/>
      <c r="BI11" s="398"/>
      <c r="BJ11" s="398"/>
      <c r="BK11" s="398"/>
      <c r="BL11" s="398"/>
      <c r="BM11" s="398"/>
      <c r="BN11" s="398"/>
      <c r="BO11" s="398"/>
      <c r="BP11" s="398"/>
      <c r="BQ11" s="398"/>
      <c r="BR11" s="398"/>
      <c r="BS11" s="398"/>
      <c r="BT11" s="398"/>
      <c r="BU11" s="398"/>
      <c r="BV11" s="398"/>
      <c r="BW11" s="398"/>
      <c r="BX11" s="398"/>
      <c r="BY11" s="398"/>
      <c r="BZ11" s="398"/>
      <c r="CA11" s="398"/>
      <c r="CB11" s="398"/>
      <c r="CC11" s="398"/>
      <c r="CD11" s="398"/>
      <c r="CE11" s="398"/>
      <c r="CF11" s="398"/>
      <c r="CG11" s="398"/>
      <c r="CH11" s="398"/>
      <c r="CI11" s="398"/>
      <c r="CJ11" s="398"/>
      <c r="CK11" s="398"/>
      <c r="CL11" s="398"/>
      <c r="CM11" s="398"/>
      <c r="CN11" s="398"/>
      <c r="CO11" s="398"/>
      <c r="CP11" s="398"/>
      <c r="CQ11" s="398"/>
      <c r="CR11" s="398"/>
      <c r="CS11" s="398"/>
      <c r="CT11" s="398"/>
      <c r="CU11" s="398"/>
      <c r="CV11" s="398"/>
      <c r="CW11" s="398"/>
      <c r="CX11" s="398"/>
      <c r="CY11" s="398"/>
      <c r="CZ11" s="398"/>
      <c r="DA11" s="398"/>
      <c r="DB11" s="398"/>
      <c r="DC11" s="398"/>
      <c r="DD11" s="398"/>
      <c r="DE11" s="398"/>
      <c r="DF11" s="398"/>
      <c r="DG11" s="398"/>
      <c r="DH11" s="398"/>
      <c r="DI11" s="398"/>
      <c r="DJ11" s="398"/>
      <c r="DK11" s="398"/>
      <c r="DL11" s="398"/>
      <c r="DM11" s="398"/>
      <c r="DN11" s="398"/>
      <c r="DO11" s="398"/>
      <c r="DP11" s="398"/>
      <c r="DQ11" s="398"/>
      <c r="DR11" s="398"/>
      <c r="DS11" s="398"/>
      <c r="DT11" s="398"/>
      <c r="DU11" s="398"/>
      <c r="DV11" s="398"/>
      <c r="DW11" s="398"/>
      <c r="DX11" s="398"/>
      <c r="DY11" s="398"/>
      <c r="DZ11" s="398"/>
      <c r="EA11" s="398"/>
      <c r="EB11" s="398"/>
      <c r="EC11" s="398"/>
      <c r="ED11" s="398"/>
      <c r="EE11" s="398"/>
      <c r="EF11" s="398"/>
      <c r="EG11" s="398"/>
      <c r="EH11" s="398"/>
      <c r="EI11" s="398"/>
      <c r="EJ11" s="398"/>
      <c r="EK11" s="398"/>
      <c r="EL11" s="398"/>
      <c r="EM11" s="398"/>
      <c r="EN11" s="398"/>
      <c r="EO11" s="398"/>
      <c r="EP11" s="398"/>
      <c r="EQ11" s="398"/>
      <c r="ER11" s="398"/>
      <c r="ES11" s="398"/>
      <c r="ET11" s="398"/>
      <c r="EU11" s="398"/>
      <c r="EV11" s="398"/>
      <c r="EW11" s="398"/>
      <c r="EX11" s="398"/>
      <c r="EY11" s="398"/>
      <c r="EZ11" s="398"/>
      <c r="FA11" s="398"/>
      <c r="FB11" s="398"/>
      <c r="FC11" s="398"/>
      <c r="FD11" s="398"/>
      <c r="FE11" s="398"/>
      <c r="FF11" s="398"/>
      <c r="FG11" s="398"/>
      <c r="FH11" s="398"/>
      <c r="FI11" s="398"/>
      <c r="FJ11" s="398"/>
      <c r="FK11" s="398"/>
      <c r="FL11" s="398"/>
      <c r="FM11" s="398"/>
      <c r="FN11" s="398"/>
      <c r="FO11" s="398"/>
      <c r="FP11" s="398"/>
      <c r="FQ11" s="398"/>
      <c r="FR11" s="398"/>
      <c r="FS11" s="398"/>
      <c r="FT11" s="398"/>
      <c r="FU11" s="398"/>
      <c r="FV11" s="398"/>
      <c r="FW11" s="398"/>
      <c r="FX11" s="398"/>
      <c r="FY11" s="398"/>
      <c r="FZ11" s="398"/>
      <c r="GA11" s="398"/>
      <c r="GB11" s="398"/>
      <c r="GC11" s="398"/>
      <c r="GD11" s="398"/>
      <c r="GE11" s="398"/>
      <c r="GF11" s="398"/>
      <c r="GG11" s="398"/>
      <c r="GH11" s="398"/>
      <c r="GI11" s="398"/>
      <c r="GJ11" s="398"/>
      <c r="GK11" s="398"/>
      <c r="GL11" s="398"/>
      <c r="GM11" s="398"/>
      <c r="GN11" s="398"/>
      <c r="GO11" s="398"/>
      <c r="GP11" s="398"/>
      <c r="GQ11" s="398"/>
      <c r="GR11" s="398"/>
      <c r="GS11" s="398"/>
      <c r="GT11" s="398"/>
      <c r="GU11" s="398"/>
      <c r="GV11" s="398"/>
      <c r="GW11" s="398"/>
      <c r="GX11" s="398"/>
      <c r="GY11" s="398"/>
      <c r="GZ11" s="398"/>
      <c r="HA11" s="398"/>
      <c r="HB11" s="398"/>
      <c r="HC11" s="398"/>
      <c r="HD11" s="398"/>
      <c r="HE11" s="398"/>
      <c r="HF11" s="398"/>
      <c r="HG11" s="398"/>
      <c r="HH11" s="398"/>
      <c r="HI11" s="398"/>
      <c r="HJ11" s="398"/>
      <c r="HK11" s="398"/>
      <c r="HL11" s="398"/>
      <c r="HM11" s="398"/>
      <c r="HN11" s="398"/>
      <c r="HO11" s="398"/>
      <c r="HP11" s="398"/>
      <c r="HQ11" s="398"/>
      <c r="HR11" s="398"/>
      <c r="HS11" s="398"/>
      <c r="HT11" s="398"/>
      <c r="HU11" s="398"/>
      <c r="HV11" s="398"/>
      <c r="HW11" s="398"/>
      <c r="HX11" s="398"/>
      <c r="HY11" s="398"/>
      <c r="HZ11" s="398"/>
      <c r="IA11" s="398"/>
      <c r="IB11" s="398"/>
      <c r="IC11" s="398"/>
      <c r="ID11" s="398"/>
      <c r="IE11" s="398"/>
      <c r="IF11" s="398"/>
      <c r="IG11" s="398"/>
      <c r="IH11" s="398"/>
      <c r="II11" s="398"/>
      <c r="IJ11" s="398"/>
      <c r="IK11" s="398"/>
      <c r="IL11" s="398"/>
      <c r="IM11" s="398"/>
      <c r="IN11" s="398"/>
      <c r="IO11" s="398"/>
      <c r="IP11" s="398"/>
      <c r="IQ11" s="398"/>
      <c r="IR11" s="398"/>
      <c r="IS11" s="398"/>
      <c r="IT11" s="398"/>
      <c r="IU11" s="398"/>
      <c r="IV11" s="398"/>
      <c r="IW11" s="398"/>
      <c r="IX11" s="398"/>
      <c r="IY11" s="398"/>
      <c r="IZ11" s="398"/>
      <c r="JA11" s="398"/>
      <c r="JB11" s="398"/>
      <c r="JC11" s="398"/>
      <c r="JD11" s="398"/>
      <c r="JE11" s="398"/>
      <c r="JF11" s="398"/>
      <c r="JG11" s="398"/>
      <c r="JH11" s="398"/>
      <c r="JI11" s="398"/>
      <c r="JJ11" s="398"/>
      <c r="JK11" s="398"/>
      <c r="JL11" s="398"/>
      <c r="JM11" s="398"/>
      <c r="JN11" s="398"/>
      <c r="JO11" s="398"/>
      <c r="JP11" s="398"/>
      <c r="JQ11" s="398"/>
      <c r="JR11" s="398"/>
      <c r="JS11" s="398"/>
      <c r="JT11" s="398"/>
      <c r="JU11" s="398"/>
      <c r="JV11" s="398"/>
      <c r="JW11" s="398"/>
      <c r="JX11" s="398"/>
      <c r="JY11" s="398"/>
      <c r="JZ11" s="398"/>
      <c r="KA11" s="398"/>
      <c r="KB11" s="398"/>
      <c r="KC11" s="398"/>
      <c r="KD11" s="398"/>
      <c r="KE11" s="398"/>
      <c r="KF11" s="398"/>
      <c r="KG11" s="398"/>
      <c r="KH11" s="398"/>
      <c r="KI11" s="398"/>
      <c r="KJ11" s="398"/>
      <c r="KK11" s="398"/>
      <c r="KL11" s="398"/>
      <c r="KM11" s="398"/>
      <c r="KN11" s="398"/>
      <c r="KO11" s="398"/>
      <c r="KP11" s="398"/>
      <c r="KQ11" s="398"/>
      <c r="KR11" s="398"/>
      <c r="KS11" s="398"/>
      <c r="KT11" s="398"/>
      <c r="KU11" s="398"/>
      <c r="KV11" s="398"/>
      <c r="KW11" s="398"/>
      <c r="KX11" s="398"/>
      <c r="KY11" s="398"/>
      <c r="KZ11" s="398"/>
      <c r="LA11" s="398"/>
      <c r="LB11" s="398"/>
      <c r="LC11" s="398"/>
      <c r="LD11" s="398"/>
      <c r="LE11" s="398"/>
      <c r="LF11" s="398"/>
      <c r="LG11" s="398"/>
      <c r="LH11" s="398"/>
      <c r="LI11" s="398"/>
      <c r="LJ11" s="398"/>
      <c r="LK11" s="398"/>
      <c r="LL11" s="398"/>
      <c r="LM11" s="398"/>
      <c r="LN11" s="398"/>
      <c r="LO11" s="398"/>
      <c r="LP11" s="398"/>
      <c r="LQ11" s="398"/>
      <c r="LR11" s="398"/>
      <c r="LS11" s="398"/>
      <c r="LT11" s="398"/>
      <c r="LU11" s="398"/>
      <c r="LV11" s="398"/>
      <c r="LW11" s="398"/>
      <c r="LX11" s="398"/>
      <c r="LY11" s="398"/>
      <c r="LZ11" s="398"/>
      <c r="MA11" s="398"/>
      <c r="MB11" s="398"/>
      <c r="MC11" s="398"/>
      <c r="MD11" s="398"/>
      <c r="ME11" s="398"/>
      <c r="MF11" s="398"/>
      <c r="MG11" s="398"/>
      <c r="MH11" s="398"/>
      <c r="MI11" s="398"/>
      <c r="MJ11" s="398"/>
      <c r="MK11" s="398"/>
      <c r="ML11" s="398"/>
      <c r="MM11" s="398"/>
      <c r="MN11" s="398"/>
      <c r="MO11" s="398"/>
      <c r="MP11" s="398"/>
      <c r="MQ11" s="398"/>
      <c r="MR11" s="398"/>
      <c r="MS11" s="398"/>
      <c r="MT11" s="398"/>
      <c r="MU11" s="398"/>
      <c r="MV11" s="398"/>
      <c r="MW11" s="398"/>
      <c r="MX11" s="398"/>
      <c r="MY11" s="398"/>
      <c r="MZ11" s="398"/>
      <c r="NA11" s="398"/>
      <c r="NB11" s="398"/>
      <c r="NC11" s="398"/>
      <c r="ND11" s="398"/>
      <c r="NE11" s="398"/>
      <c r="NF11" s="398"/>
      <c r="NG11" s="398"/>
      <c r="NH11" s="398"/>
      <c r="NI11" s="398"/>
      <c r="NJ11" s="398"/>
      <c r="NK11" s="398"/>
      <c r="NL11" s="398"/>
      <c r="NM11" s="398"/>
      <c r="NN11" s="398"/>
      <c r="NO11" s="398"/>
      <c r="NP11" s="398"/>
      <c r="NQ11" s="398"/>
      <c r="NR11" s="398"/>
      <c r="NS11" s="398"/>
      <c r="NT11" s="398"/>
      <c r="NU11" s="398"/>
      <c r="NV11" s="398"/>
      <c r="NW11" s="398"/>
      <c r="NX11" s="398"/>
      <c r="NY11" s="398"/>
      <c r="NZ11" s="398"/>
      <c r="OA11" s="398"/>
      <c r="OB11" s="398"/>
      <c r="OC11" s="398"/>
      <c r="OD11" s="398"/>
      <c r="OE11" s="398"/>
      <c r="OF11" s="398"/>
      <c r="OG11" s="398"/>
      <c r="OH11" s="398"/>
      <c r="OI11" s="398"/>
      <c r="OJ11" s="398"/>
      <c r="OK11" s="398"/>
      <c r="OL11" s="398"/>
      <c r="OM11" s="398"/>
      <c r="ON11" s="398"/>
      <c r="OO11" s="398"/>
      <c r="OP11" s="398"/>
      <c r="OQ11" s="398"/>
      <c r="OR11" s="398"/>
      <c r="OS11" s="398"/>
      <c r="OT11" s="398"/>
      <c r="OU11" s="398"/>
      <c r="OV11" s="398"/>
      <c r="OW11" s="398"/>
      <c r="OX11" s="398"/>
      <c r="OY11" s="398"/>
      <c r="OZ11" s="398"/>
      <c r="PA11" s="398"/>
      <c r="PB11" s="398"/>
      <c r="PC11" s="398"/>
      <c r="PD11" s="398"/>
      <c r="PE11" s="398"/>
      <c r="PF11" s="398"/>
      <c r="PG11" s="398"/>
      <c r="PH11" s="398"/>
      <c r="PI11" s="398"/>
      <c r="PJ11" s="398"/>
      <c r="PK11" s="398"/>
      <c r="PL11" s="398"/>
      <c r="PM11" s="398"/>
      <c r="PN11" s="398"/>
      <c r="PO11" s="398"/>
      <c r="PP11" s="398"/>
      <c r="PQ11" s="398"/>
      <c r="PR11" s="398"/>
      <c r="PS11" s="398"/>
      <c r="PT11" s="398"/>
      <c r="PU11" s="398"/>
      <c r="PV11" s="398"/>
      <c r="PW11" s="398"/>
      <c r="PX11" s="398"/>
      <c r="PY11" s="398"/>
      <c r="PZ11" s="398"/>
      <c r="QA11" s="398"/>
      <c r="QB11" s="398"/>
      <c r="QC11" s="398"/>
      <c r="QD11" s="398"/>
      <c r="QE11" s="398"/>
      <c r="QF11" s="398"/>
      <c r="QG11" s="398"/>
      <c r="QH11" s="398"/>
      <c r="QI11" s="398"/>
      <c r="QJ11" s="398"/>
      <c r="QK11" s="398"/>
      <c r="QL11" s="398"/>
      <c r="QM11" s="398"/>
      <c r="QN11" s="398"/>
      <c r="QO11" s="398"/>
      <c r="QP11" s="398"/>
      <c r="QQ11" s="398"/>
      <c r="QR11" s="398"/>
      <c r="QS11" s="398"/>
      <c r="QT11" s="398"/>
      <c r="QU11" s="398"/>
      <c r="QV11" s="398"/>
      <c r="QW11" s="398"/>
      <c r="QX11" s="398"/>
      <c r="QY11" s="398"/>
      <c r="QZ11" s="398"/>
      <c r="RA11" s="398"/>
      <c r="RB11" s="398"/>
      <c r="RC11" s="398"/>
      <c r="RD11" s="398"/>
      <c r="RE11" s="398"/>
      <c r="RF11" s="398"/>
      <c r="RG11" s="398"/>
      <c r="RH11" s="398"/>
      <c r="RI11" s="398"/>
      <c r="RJ11" s="398"/>
      <c r="RK11" s="398"/>
      <c r="RL11" s="398"/>
      <c r="RM11" s="398"/>
      <c r="RN11" s="398"/>
      <c r="RO11" s="398"/>
      <c r="RP11" s="398"/>
      <c r="RQ11" s="398"/>
      <c r="RR11" s="398"/>
      <c r="RS11" s="398"/>
      <c r="RT11" s="398"/>
      <c r="RU11" s="398"/>
      <c r="RV11" s="398"/>
      <c r="RW11" s="398"/>
      <c r="RX11" s="398"/>
      <c r="RY11" s="398"/>
      <c r="RZ11" s="398"/>
      <c r="SA11" s="398"/>
      <c r="SB11" s="398"/>
      <c r="SC11" s="398"/>
      <c r="SD11" s="398"/>
      <c r="SE11" s="398"/>
      <c r="SF11" s="398"/>
      <c r="SG11" s="398"/>
      <c r="SH11" s="398"/>
      <c r="SI11" s="398"/>
      <c r="SJ11" s="398"/>
      <c r="SK11" s="398"/>
      <c r="SL11" s="398"/>
      <c r="SM11" s="398"/>
      <c r="SN11" s="398"/>
      <c r="SO11" s="398"/>
      <c r="SP11" s="398"/>
      <c r="SQ11" s="398"/>
      <c r="SR11" s="398"/>
      <c r="SS11" s="398"/>
      <c r="ST11" s="398"/>
      <c r="SU11" s="398"/>
      <c r="SV11" s="398"/>
      <c r="SW11" s="398"/>
      <c r="SX11" s="398"/>
      <c r="SY11" s="398"/>
      <c r="SZ11" s="398"/>
      <c r="TA11" s="398"/>
      <c r="TB11" s="398"/>
      <c r="TC11" s="398"/>
      <c r="TD11" s="398"/>
      <c r="TE11" s="398"/>
      <c r="TF11" s="398"/>
      <c r="TG11" s="398"/>
      <c r="TH11" s="398"/>
      <c r="TI11" s="398"/>
      <c r="TJ11" s="398"/>
      <c r="TK11" s="398"/>
      <c r="TL11" s="398"/>
      <c r="TM11" s="398"/>
      <c r="TN11" s="398"/>
      <c r="TO11" s="398"/>
      <c r="TP11" s="398"/>
      <c r="TQ11" s="398"/>
      <c r="TR11" s="398"/>
      <c r="TS11" s="398"/>
      <c r="TT11" s="398"/>
      <c r="TU11" s="398"/>
      <c r="TV11" s="398"/>
      <c r="TW11" s="398"/>
      <c r="TX11" s="398"/>
      <c r="TY11" s="398"/>
      <c r="TZ11" s="398"/>
      <c r="UA11" s="398"/>
      <c r="UB11" s="398"/>
      <c r="UC11" s="398"/>
      <c r="UD11" s="398"/>
      <c r="UE11" s="398"/>
      <c r="UF11" s="398"/>
      <c r="UG11" s="398"/>
      <c r="UH11" s="398"/>
      <c r="UI11" s="398"/>
      <c r="UJ11" s="398"/>
      <c r="UK11" s="398"/>
      <c r="UL11" s="398"/>
      <c r="UM11" s="398"/>
      <c r="UN11" s="398"/>
      <c r="UO11" s="398"/>
      <c r="UP11" s="398"/>
      <c r="UQ11" s="398"/>
      <c r="UR11" s="398"/>
      <c r="US11" s="398"/>
      <c r="UT11" s="398"/>
      <c r="UU11" s="398"/>
      <c r="UV11" s="398"/>
      <c r="UW11" s="398"/>
      <c r="UX11" s="398"/>
      <c r="UY11" s="398"/>
      <c r="UZ11" s="398"/>
      <c r="VA11" s="398"/>
      <c r="VB11" s="398"/>
      <c r="VC11" s="398"/>
      <c r="VD11" s="398"/>
      <c r="VE11" s="398"/>
      <c r="VF11" s="398"/>
      <c r="VG11" s="398"/>
      <c r="VH11" s="398"/>
      <c r="VI11" s="398"/>
      <c r="VJ11" s="398"/>
      <c r="VK11" s="398"/>
      <c r="VL11" s="398"/>
      <c r="VM11" s="398"/>
      <c r="VN11" s="398"/>
      <c r="VO11" s="398"/>
      <c r="VP11" s="398"/>
      <c r="VQ11" s="398"/>
      <c r="VR11" s="398"/>
      <c r="VS11" s="398"/>
      <c r="VT11" s="398"/>
      <c r="VU11" s="398"/>
      <c r="VV11" s="398"/>
      <c r="VW11" s="398"/>
      <c r="VX11" s="398"/>
      <c r="VY11" s="398"/>
      <c r="VZ11" s="398"/>
      <c r="WA11" s="398"/>
      <c r="WB11" s="398"/>
      <c r="WC11" s="398"/>
      <c r="WD11" s="398"/>
      <c r="WE11" s="398"/>
      <c r="WF11" s="398"/>
      <c r="WG11" s="398"/>
      <c r="WH11" s="398"/>
      <c r="WI11" s="398"/>
      <c r="WJ11" s="398"/>
      <c r="WK11" s="398"/>
      <c r="WL11" s="398"/>
      <c r="WM11" s="398"/>
      <c r="WN11" s="398"/>
      <c r="WO11" s="398"/>
      <c r="WP11" s="398"/>
      <c r="WQ11" s="398"/>
      <c r="WR11" s="398"/>
      <c r="WS11" s="398"/>
      <c r="WT11" s="398"/>
      <c r="WU11" s="398"/>
      <c r="WV11" s="398"/>
      <c r="WW11" s="398"/>
      <c r="WX11" s="398"/>
      <c r="WY11" s="398"/>
      <c r="WZ11" s="398"/>
      <c r="XA11" s="398"/>
      <c r="XB11" s="398"/>
      <c r="XC11" s="398"/>
      <c r="XD11" s="398"/>
      <c r="XE11" s="398"/>
      <c r="XF11" s="398"/>
      <c r="XG11" s="398"/>
      <c r="XH11" s="398"/>
      <c r="XI11" s="398"/>
      <c r="XJ11" s="398"/>
      <c r="XK11" s="398"/>
      <c r="XL11" s="398"/>
      <c r="XM11" s="398"/>
      <c r="XN11" s="398"/>
      <c r="XO11" s="398"/>
      <c r="XP11" s="398"/>
      <c r="XQ11" s="398"/>
      <c r="XR11" s="398"/>
      <c r="XS11" s="398"/>
      <c r="XT11" s="398"/>
      <c r="XU11" s="398"/>
      <c r="XV11" s="398"/>
      <c r="XW11" s="398"/>
      <c r="XX11" s="398"/>
      <c r="XY11" s="398"/>
      <c r="XZ11" s="398"/>
      <c r="YA11" s="398"/>
      <c r="YB11" s="398"/>
      <c r="YC11" s="398"/>
      <c r="YD11" s="398"/>
      <c r="YE11" s="398"/>
      <c r="YF11" s="398"/>
      <c r="YG11" s="398"/>
      <c r="YH11" s="398"/>
      <c r="YI11" s="398"/>
      <c r="YJ11" s="398"/>
      <c r="YK11" s="398"/>
      <c r="YL11" s="398"/>
      <c r="YM11" s="398"/>
      <c r="YN11" s="398"/>
      <c r="YO11" s="398"/>
      <c r="YP11" s="398"/>
      <c r="YQ11" s="398"/>
      <c r="YR11" s="398"/>
      <c r="YS11" s="398"/>
      <c r="YT11" s="398"/>
      <c r="YU11" s="398"/>
      <c r="YV11" s="398"/>
      <c r="YW11" s="398"/>
      <c r="YX11" s="398"/>
      <c r="YY11" s="398"/>
      <c r="YZ11" s="398"/>
      <c r="ZA11" s="398"/>
      <c r="ZB11" s="398"/>
      <c r="ZC11" s="398"/>
      <c r="ZD11" s="398"/>
      <c r="ZE11" s="398"/>
      <c r="ZF11" s="398"/>
      <c r="ZG11" s="398"/>
      <c r="ZH11" s="398"/>
      <c r="ZI11" s="398"/>
      <c r="ZJ11" s="398"/>
      <c r="ZK11" s="398"/>
      <c r="ZL11" s="398"/>
      <c r="ZM11" s="398"/>
      <c r="ZN11" s="398"/>
      <c r="ZO11" s="398"/>
      <c r="ZP11" s="398"/>
      <c r="ZQ11" s="398"/>
      <c r="ZR11" s="398"/>
      <c r="ZS11" s="398"/>
      <c r="ZT11" s="398"/>
      <c r="ZU11" s="398"/>
      <c r="ZV11" s="398"/>
      <c r="ZW11" s="398"/>
      <c r="ZX11" s="398"/>
      <c r="ZY11" s="398"/>
      <c r="ZZ11" s="398"/>
      <c r="AAA11" s="398"/>
      <c r="AAB11" s="398"/>
      <c r="AAC11" s="398"/>
      <c r="AAD11" s="398"/>
      <c r="AAE11" s="398"/>
      <c r="AAF11" s="398"/>
      <c r="AAG11" s="398"/>
      <c r="AAH11" s="398"/>
      <c r="AAI11" s="398"/>
      <c r="AAJ11" s="398"/>
      <c r="AAK11" s="398"/>
      <c r="AAL11" s="398"/>
      <c r="AAM11" s="398"/>
      <c r="AAN11" s="398"/>
      <c r="AAO11" s="398"/>
      <c r="AAP11" s="398"/>
      <c r="AAQ11" s="398"/>
      <c r="AAR11" s="398"/>
      <c r="AAS11" s="398"/>
      <c r="AAT11" s="398"/>
      <c r="AAU11" s="398"/>
      <c r="AAV11" s="398"/>
      <c r="AAW11" s="398"/>
      <c r="AAX11" s="398"/>
      <c r="AAY11" s="398"/>
      <c r="AAZ11" s="398"/>
      <c r="ABA11" s="398"/>
      <c r="ABB11" s="398"/>
      <c r="ABC11" s="398"/>
      <c r="ABD11" s="398"/>
      <c r="ABE11" s="398"/>
      <c r="ABF11" s="398"/>
      <c r="ABG11" s="398"/>
      <c r="ABH11" s="398"/>
      <c r="ABI11" s="398"/>
      <c r="ABJ11" s="398"/>
      <c r="ABK11" s="398"/>
      <c r="ABL11" s="398"/>
      <c r="ABM11" s="398"/>
      <c r="ABN11" s="398"/>
      <c r="ABO11" s="398"/>
      <c r="ABP11" s="398"/>
      <c r="ABQ11" s="398"/>
      <c r="ABR11" s="398"/>
      <c r="ABS11" s="398"/>
      <c r="ABT11" s="398"/>
      <c r="ABU11" s="398"/>
      <c r="ABV11" s="398"/>
      <c r="ABW11" s="398"/>
      <c r="ABX11" s="398"/>
      <c r="ABY11" s="398"/>
      <c r="ABZ11" s="398"/>
      <c r="ACA11" s="398"/>
      <c r="ACB11" s="398"/>
      <c r="ACC11" s="398"/>
      <c r="ACD11" s="398"/>
      <c r="ACE11" s="398"/>
      <c r="ACF11" s="398"/>
      <c r="ACG11" s="398"/>
      <c r="ACH11" s="398"/>
      <c r="ACI11" s="398"/>
      <c r="ACJ11" s="398"/>
      <c r="ACK11" s="398"/>
      <c r="ACL11" s="398"/>
      <c r="ACM11" s="398"/>
      <c r="ACN11" s="398"/>
      <c r="ACO11" s="398"/>
      <c r="ACP11" s="398"/>
      <c r="ACQ11" s="398"/>
      <c r="ACR11" s="398"/>
      <c r="ACS11" s="398"/>
      <c r="ACT11" s="398"/>
      <c r="ACU11" s="398"/>
      <c r="ACV11" s="398"/>
      <c r="ACW11" s="398"/>
      <c r="ACX11" s="398"/>
      <c r="ACY11" s="398"/>
      <c r="ACZ11" s="398"/>
      <c r="ADA11" s="398"/>
      <c r="ADB11" s="398"/>
      <c r="ADC11" s="398"/>
      <c r="ADD11" s="398"/>
      <c r="ADE11" s="398"/>
      <c r="ADF11" s="398"/>
      <c r="ADG11" s="398"/>
      <c r="ADH11" s="398"/>
      <c r="ADI11" s="398"/>
      <c r="ADJ11" s="398"/>
      <c r="ADK11" s="398"/>
      <c r="ADL11" s="398"/>
      <c r="ADM11" s="398"/>
      <c r="ADN11" s="398"/>
      <c r="ADO11" s="398"/>
      <c r="ADP11" s="398"/>
      <c r="ADQ11" s="398"/>
      <c r="ADR11" s="398"/>
      <c r="ADS11" s="398"/>
      <c r="ADT11" s="398"/>
      <c r="ADU11" s="398"/>
      <c r="ADV11" s="398"/>
      <c r="ADW11" s="398"/>
      <c r="ADX11" s="398"/>
      <c r="ADY11" s="398"/>
      <c r="ADZ11" s="398"/>
      <c r="AEA11" s="398"/>
      <c r="AEB11" s="398"/>
      <c r="AEC11" s="398"/>
      <c r="AED11" s="398"/>
      <c r="AEE11" s="398"/>
      <c r="AEF11" s="398"/>
      <c r="AEG11" s="398"/>
      <c r="AEH11" s="398"/>
      <c r="AEI11" s="398"/>
      <c r="AEJ11" s="398"/>
      <c r="AEK11" s="398"/>
      <c r="AEL11" s="398"/>
      <c r="AEM11" s="398"/>
      <c r="AEN11" s="398"/>
      <c r="AEO11" s="398"/>
      <c r="AEP11" s="398"/>
      <c r="AEQ11" s="398"/>
      <c r="AER11" s="398"/>
      <c r="AES11" s="398"/>
      <c r="AET11" s="398"/>
      <c r="AEU11" s="398"/>
      <c r="AEV11" s="398"/>
      <c r="AEW11" s="398"/>
      <c r="AEX11" s="398"/>
      <c r="AEY11" s="398"/>
      <c r="AEZ11" s="398"/>
      <c r="AFA11" s="398"/>
      <c r="AFB11" s="398"/>
      <c r="AFC11" s="398"/>
      <c r="AFD11" s="398"/>
      <c r="AFE11" s="398"/>
      <c r="AFF11" s="398"/>
      <c r="AFG11" s="398"/>
      <c r="AFH11" s="398"/>
      <c r="AFI11" s="398"/>
      <c r="AFJ11" s="398"/>
      <c r="AFK11" s="398"/>
      <c r="AFL11" s="398"/>
      <c r="AFM11" s="398"/>
      <c r="AFN11" s="398"/>
      <c r="AFO11" s="398"/>
      <c r="AFP11" s="398"/>
      <c r="AFQ11" s="398"/>
      <c r="AFR11" s="398"/>
      <c r="AFS11" s="398"/>
      <c r="AFT11" s="398"/>
      <c r="AFU11" s="398"/>
      <c r="AFV11" s="398"/>
      <c r="AFW11" s="398"/>
      <c r="AFX11" s="398"/>
      <c r="AFY11" s="398"/>
      <c r="AFZ11" s="398"/>
      <c r="AGA11" s="398"/>
      <c r="AGB11" s="398"/>
      <c r="AGC11" s="398"/>
      <c r="AGD11" s="398"/>
      <c r="AGE11" s="398"/>
      <c r="AGF11" s="398"/>
      <c r="AGG11" s="398"/>
      <c r="AGH11" s="398"/>
      <c r="AGI11" s="398"/>
      <c r="AGJ11" s="398"/>
      <c r="AGK11" s="398"/>
      <c r="AGL11" s="398"/>
      <c r="AGM11" s="398"/>
      <c r="AGN11" s="398"/>
      <c r="AGO11" s="398"/>
      <c r="AGP11" s="398"/>
      <c r="AGQ11" s="398"/>
      <c r="AGR11" s="398"/>
      <c r="AGS11" s="398"/>
      <c r="AGT11" s="398"/>
      <c r="AGU11" s="398"/>
      <c r="AGV11" s="398"/>
      <c r="AGW11" s="398"/>
      <c r="AGX11" s="398"/>
      <c r="AGY11" s="398"/>
      <c r="AGZ11" s="398"/>
      <c r="AHA11" s="398"/>
      <c r="AHB11" s="398"/>
      <c r="AHC11" s="398"/>
      <c r="AHD11" s="398"/>
      <c r="AHE11" s="398"/>
      <c r="AHF11" s="398"/>
      <c r="AHG11" s="398"/>
      <c r="AHH11" s="398"/>
      <c r="AHI11" s="398"/>
      <c r="AHJ11" s="398"/>
      <c r="AHK11" s="398"/>
      <c r="AHL11" s="398"/>
      <c r="AHM11" s="398"/>
      <c r="AHN11" s="398"/>
      <c r="AHO11" s="398"/>
      <c r="AHP11" s="398"/>
      <c r="AHQ11" s="398"/>
      <c r="AHR11" s="398"/>
      <c r="AHS11" s="398"/>
      <c r="AHT11" s="398"/>
      <c r="AHU11" s="398"/>
      <c r="AHV11" s="398"/>
      <c r="AHW11" s="398"/>
      <c r="AHX11" s="398"/>
      <c r="AHY11" s="398"/>
      <c r="AHZ11" s="398"/>
      <c r="AIA11" s="398"/>
      <c r="AIB11" s="398"/>
      <c r="AIC11" s="398"/>
      <c r="AID11" s="398"/>
      <c r="AIE11" s="398"/>
      <c r="AIF11" s="398"/>
      <c r="AIG11" s="398"/>
      <c r="AIH11" s="398"/>
      <c r="AII11" s="398"/>
      <c r="AIJ11" s="398"/>
      <c r="AIK11" s="398"/>
      <c r="AIL11" s="398"/>
      <c r="AIM11" s="398"/>
      <c r="AIN11" s="398"/>
      <c r="AIO11" s="398"/>
      <c r="AIP11" s="398"/>
      <c r="AIQ11" s="398"/>
      <c r="AIR11" s="398"/>
      <c r="AIS11" s="398"/>
      <c r="AIT11" s="398"/>
      <c r="AIU11" s="398"/>
      <c r="AIV11" s="398"/>
      <c r="AIW11" s="398"/>
      <c r="AIX11" s="398"/>
      <c r="AIY11" s="398"/>
      <c r="AIZ11" s="398"/>
      <c r="AJA11" s="398"/>
      <c r="AJB11" s="398"/>
      <c r="AJC11" s="398"/>
      <c r="AJD11" s="398"/>
      <c r="AJE11" s="398"/>
      <c r="AJF11" s="398"/>
      <c r="AJG11" s="398"/>
      <c r="AJH11" s="398"/>
      <c r="AJI11" s="398"/>
      <c r="AJJ11" s="398"/>
      <c r="AJK11" s="398"/>
      <c r="AJL11" s="398"/>
      <c r="AJM11" s="398"/>
      <c r="AJN11" s="398"/>
      <c r="AJO11" s="398"/>
      <c r="AJP11" s="398"/>
      <c r="AJQ11" s="398"/>
      <c r="AJR11" s="398"/>
      <c r="AJS11" s="398"/>
      <c r="AJT11" s="398"/>
      <c r="AJU11" s="398"/>
      <c r="AJV11" s="398"/>
      <c r="AJW11" s="398"/>
      <c r="AJX11" s="398"/>
      <c r="AJY11" s="398"/>
      <c r="AJZ11" s="398"/>
      <c r="AKA11" s="398"/>
      <c r="AKB11" s="398"/>
      <c r="AKC11" s="398"/>
      <c r="AKD11" s="398"/>
      <c r="AKE11" s="398"/>
      <c r="AKF11" s="398"/>
      <c r="AKG11" s="398"/>
      <c r="AKH11" s="398"/>
      <c r="AKI11" s="398"/>
      <c r="AKJ11" s="398"/>
      <c r="AKK11" s="398"/>
      <c r="AKL11" s="398"/>
      <c r="AKM11" s="398"/>
      <c r="AKN11" s="398"/>
      <c r="AKO11" s="398"/>
      <c r="AKP11" s="398"/>
      <c r="AKQ11" s="398"/>
      <c r="AKR11" s="398"/>
      <c r="AKS11" s="398"/>
      <c r="AKT11" s="398"/>
      <c r="AKU11" s="398"/>
      <c r="AKV11" s="398"/>
      <c r="AKW11" s="398"/>
      <c r="AKX11" s="398"/>
      <c r="AKY11" s="398"/>
      <c r="AKZ11" s="398"/>
      <c r="ALA11" s="398"/>
      <c r="ALB11" s="398"/>
      <c r="ALC11" s="398"/>
      <c r="ALD11" s="398"/>
      <c r="ALE11" s="398"/>
      <c r="ALF11" s="398"/>
      <c r="ALG11" s="398"/>
      <c r="ALH11" s="398"/>
      <c r="ALI11" s="398"/>
      <c r="ALJ11" s="398"/>
      <c r="ALK11" s="398"/>
      <c r="ALL11" s="398"/>
      <c r="ALM11" s="398"/>
      <c r="ALN11" s="398"/>
      <c r="ALO11" s="398"/>
      <c r="ALP11" s="398"/>
      <c r="ALQ11" s="398"/>
      <c r="ALR11" s="398"/>
      <c r="ALS11" s="398"/>
      <c r="ALT11" s="398"/>
      <c r="ALU11" s="398"/>
      <c r="ALV11" s="398"/>
      <c r="ALW11" s="398"/>
      <c r="ALX11" s="398"/>
      <c r="ALY11" s="398"/>
      <c r="ALZ11" s="398"/>
      <c r="AMA11" s="398"/>
      <c r="AMB11" s="398"/>
      <c r="AMC11" s="398"/>
      <c r="AMD11" s="398"/>
      <c r="AME11" s="398"/>
      <c r="AMF11" s="398"/>
      <c r="AMG11" s="398"/>
      <c r="AMH11" s="398"/>
      <c r="AMI11" s="398"/>
      <c r="AMJ11" s="398"/>
      <c r="AMK11" s="398"/>
      <c r="AML11" s="398"/>
      <c r="AMM11" s="398"/>
      <c r="AMN11" s="398"/>
      <c r="AMO11" s="398"/>
      <c r="AMP11" s="398"/>
      <c r="AMQ11" s="398"/>
      <c r="AMR11" s="398"/>
      <c r="AMS11" s="398"/>
      <c r="AMT11" s="398"/>
      <c r="AMU11" s="398"/>
      <c r="AMV11" s="398"/>
      <c r="AMW11" s="398"/>
      <c r="AMX11" s="398"/>
      <c r="AMY11" s="398"/>
      <c r="AMZ11" s="398"/>
      <c r="ANA11" s="398"/>
      <c r="ANB11" s="398"/>
      <c r="ANC11" s="398"/>
      <c r="AND11" s="398"/>
      <c r="ANE11" s="398"/>
      <c r="ANF11" s="398"/>
      <c r="ANG11" s="398"/>
      <c r="ANH11" s="398"/>
      <c r="ANI11" s="398"/>
      <c r="ANJ11" s="398"/>
      <c r="ANK11" s="398"/>
      <c r="ANL11" s="398"/>
      <c r="ANM11" s="398"/>
      <c r="ANN11" s="398"/>
      <c r="ANO11" s="398"/>
      <c r="ANP11" s="398"/>
      <c r="ANQ11" s="398"/>
      <c r="ANR11" s="398"/>
      <c r="ANS11" s="398"/>
      <c r="ANT11" s="398"/>
      <c r="ANU11" s="398"/>
      <c r="ANV11" s="398"/>
      <c r="ANW11" s="398"/>
      <c r="ANX11" s="398"/>
      <c r="ANY11" s="398"/>
      <c r="ANZ11" s="398"/>
      <c r="AOA11" s="398"/>
      <c r="AOB11" s="398"/>
      <c r="AOC11" s="398"/>
      <c r="AOD11" s="398"/>
      <c r="AOE11" s="398"/>
      <c r="AOF11" s="398"/>
      <c r="AOG11" s="398"/>
      <c r="AOH11" s="398"/>
      <c r="AOI11" s="398"/>
      <c r="AOJ11" s="398"/>
      <c r="AOK11" s="398"/>
      <c r="AOL11" s="398"/>
      <c r="AOM11" s="398"/>
      <c r="AON11" s="398"/>
      <c r="AOO11" s="398"/>
      <c r="AOP11" s="398"/>
      <c r="AOQ11" s="398"/>
      <c r="AOR11" s="398"/>
      <c r="AOS11" s="398"/>
      <c r="AOT11" s="398"/>
      <c r="AOU11" s="398"/>
      <c r="AOV11" s="398"/>
      <c r="AOW11" s="398"/>
      <c r="AOX11" s="398"/>
      <c r="AOY11" s="398"/>
      <c r="AOZ11" s="398"/>
      <c r="APA11" s="398"/>
      <c r="APB11" s="398"/>
      <c r="APC11" s="398"/>
      <c r="APD11" s="398"/>
      <c r="APE11" s="398"/>
      <c r="APF11" s="398"/>
      <c r="APG11" s="398"/>
      <c r="APH11" s="398"/>
      <c r="API11" s="398"/>
      <c r="APJ11" s="398"/>
      <c r="APK11" s="398"/>
      <c r="APL11" s="398"/>
      <c r="APM11" s="398"/>
      <c r="APN11" s="398"/>
      <c r="APO11" s="398"/>
      <c r="APP11" s="398"/>
      <c r="APQ11" s="398"/>
      <c r="APR11" s="398"/>
      <c r="APS11" s="398"/>
      <c r="APT11" s="398"/>
      <c r="APU11" s="398"/>
      <c r="APV11" s="398"/>
      <c r="APW11" s="398"/>
      <c r="APX11" s="398"/>
      <c r="APY11" s="398"/>
      <c r="APZ11" s="398"/>
      <c r="AQA11" s="398"/>
      <c r="AQB11" s="398"/>
      <c r="AQC11" s="398"/>
      <c r="AQD11" s="398"/>
      <c r="AQE11" s="398"/>
      <c r="AQF11" s="398"/>
      <c r="AQG11" s="398"/>
      <c r="AQH11" s="398"/>
      <c r="AQI11" s="398"/>
      <c r="AQJ11" s="398"/>
      <c r="AQK11" s="398"/>
      <c r="AQL11" s="398"/>
      <c r="AQM11" s="398"/>
      <c r="AQN11" s="398"/>
      <c r="AQO11" s="398"/>
      <c r="AQP11" s="398"/>
      <c r="AQQ11" s="398"/>
      <c r="AQR11" s="398"/>
      <c r="AQS11" s="398"/>
      <c r="AQT11" s="398"/>
      <c r="AQU11" s="398"/>
      <c r="AQV11" s="398"/>
      <c r="AQW11" s="398"/>
      <c r="AQX11" s="398"/>
      <c r="AQY11" s="398"/>
      <c r="AQZ11" s="398"/>
      <c r="ARA11" s="398"/>
      <c r="ARB11" s="398"/>
      <c r="ARC11" s="398"/>
      <c r="ARD11" s="398"/>
      <c r="ARE11" s="398"/>
      <c r="ARF11" s="398"/>
      <c r="ARG11" s="398"/>
      <c r="ARH11" s="398"/>
      <c r="ARI11" s="398"/>
      <c r="ARJ11" s="398"/>
      <c r="ARK11" s="398"/>
      <c r="ARL11" s="398"/>
      <c r="ARM11" s="398"/>
      <c r="ARN11" s="398"/>
      <c r="ARO11" s="398"/>
      <c r="ARP11" s="398"/>
      <c r="ARQ11" s="398"/>
      <c r="ARR11" s="398"/>
      <c r="ARS11" s="398"/>
      <c r="ART11" s="398"/>
      <c r="ARU11" s="398"/>
      <c r="ARV11" s="398"/>
      <c r="ARW11" s="398"/>
      <c r="ARX11" s="398"/>
      <c r="ARY11" s="398"/>
      <c r="ARZ11" s="398"/>
      <c r="ASA11" s="398"/>
      <c r="ASB11" s="398"/>
      <c r="ASC11" s="398"/>
      <c r="ASD11" s="398"/>
      <c r="ASE11" s="398"/>
      <c r="ASF11" s="398"/>
      <c r="ASG11" s="398"/>
      <c r="ASH11" s="398"/>
      <c r="ASI11" s="398"/>
      <c r="ASJ11" s="398"/>
      <c r="ASK11" s="398"/>
      <c r="ASL11" s="398"/>
      <c r="ASM11" s="398"/>
      <c r="ASN11" s="398"/>
      <c r="ASO11" s="398"/>
      <c r="ASP11" s="398"/>
      <c r="ASQ11" s="398"/>
      <c r="ASR11" s="398"/>
      <c r="ASS11" s="398"/>
      <c r="AST11" s="398"/>
      <c r="ASU11" s="398"/>
      <c r="ASV11" s="398"/>
      <c r="ASW11" s="398"/>
      <c r="ASX11" s="398"/>
      <c r="ASY11" s="398"/>
      <c r="ASZ11" s="398"/>
      <c r="ATA11" s="398"/>
      <c r="ATB11" s="398"/>
      <c r="ATC11" s="398"/>
      <c r="ATD11" s="398"/>
      <c r="ATE11" s="398"/>
      <c r="ATF11" s="398"/>
      <c r="ATG11" s="398"/>
      <c r="ATH11" s="398"/>
      <c r="ATI11" s="398"/>
      <c r="ATJ11" s="398"/>
      <c r="ATK11" s="398"/>
      <c r="ATL11" s="398"/>
      <c r="ATM11" s="398"/>
      <c r="ATN11" s="398"/>
      <c r="ATO11" s="398"/>
      <c r="ATP11" s="398"/>
      <c r="ATQ11" s="398"/>
      <c r="ATR11" s="398"/>
      <c r="ATS11" s="398"/>
      <c r="ATT11" s="398"/>
      <c r="ATU11" s="398"/>
      <c r="ATV11" s="398"/>
      <c r="ATW11" s="398"/>
      <c r="ATX11" s="398"/>
      <c r="ATY11" s="398"/>
      <c r="ATZ11" s="398"/>
      <c r="AUA11" s="398"/>
      <c r="AUB11" s="398"/>
      <c r="AUC11" s="398"/>
      <c r="AUD11" s="398"/>
      <c r="AUE11" s="398"/>
      <c r="AUF11" s="398"/>
      <c r="AUG11" s="398"/>
      <c r="AUH11" s="398"/>
      <c r="AUI11" s="398"/>
      <c r="AUJ11" s="398"/>
      <c r="AUK11" s="398"/>
      <c r="AUL11" s="398"/>
      <c r="AUM11" s="398"/>
      <c r="AUN11" s="398"/>
      <c r="AUO11" s="398"/>
      <c r="AUP11" s="398"/>
      <c r="AUQ11" s="398"/>
      <c r="AUR11" s="398"/>
      <c r="AUS11" s="398"/>
      <c r="AUT11" s="398"/>
      <c r="AUU11" s="398"/>
      <c r="AUV11" s="398"/>
      <c r="AUW11" s="398"/>
      <c r="AUX11" s="398"/>
      <c r="AUY11" s="398"/>
      <c r="AUZ11" s="398"/>
      <c r="AVA11" s="398"/>
      <c r="AVB11" s="398"/>
      <c r="AVC11" s="398"/>
      <c r="AVD11" s="398"/>
      <c r="AVE11" s="398"/>
      <c r="AVF11" s="398"/>
      <c r="AVG11" s="398"/>
      <c r="AVH11" s="398"/>
      <c r="AVI11" s="398"/>
      <c r="AVJ11" s="398"/>
      <c r="AVK11" s="398"/>
      <c r="AVL11" s="398"/>
      <c r="AVM11" s="398"/>
      <c r="AVN11" s="398"/>
      <c r="AVO11" s="398"/>
      <c r="AVP11" s="398"/>
      <c r="AVQ11" s="398"/>
      <c r="AVR11" s="398"/>
      <c r="AVS11" s="398"/>
      <c r="AVT11" s="398"/>
      <c r="AVU11" s="398"/>
      <c r="AVV11" s="398"/>
      <c r="AVW11" s="398"/>
      <c r="AVX11" s="398"/>
      <c r="AVY11" s="398"/>
      <c r="AVZ11" s="398"/>
      <c r="AWA11" s="398"/>
      <c r="AWB11" s="398"/>
      <c r="AWC11" s="398"/>
      <c r="AWD11" s="398"/>
      <c r="AWE11" s="398"/>
      <c r="AWF11" s="398"/>
      <c r="AWG11" s="398"/>
      <c r="AWH11" s="398"/>
      <c r="AWI11" s="398"/>
      <c r="AWJ11" s="398"/>
      <c r="AWK11" s="398"/>
      <c r="AWL11" s="398"/>
      <c r="AWM11" s="398"/>
      <c r="AWN11" s="398"/>
      <c r="AWO11" s="398"/>
      <c r="AWP11" s="398"/>
      <c r="AWQ11" s="398"/>
      <c r="AWR11" s="398"/>
      <c r="AWS11" s="398"/>
      <c r="AWT11" s="398"/>
      <c r="AWU11" s="398"/>
      <c r="AWV11" s="398"/>
      <c r="AWW11" s="398"/>
      <c r="AWX11" s="398"/>
      <c r="AWY11" s="398"/>
      <c r="AWZ11" s="398"/>
      <c r="AXA11" s="398"/>
      <c r="AXB11" s="398"/>
      <c r="AXC11" s="398"/>
      <c r="AXD11" s="398"/>
      <c r="AXE11" s="398"/>
      <c r="AXF11" s="398"/>
      <c r="AXG11" s="398"/>
      <c r="AXH11" s="398"/>
      <c r="AXI11" s="398"/>
      <c r="AXJ11" s="398"/>
      <c r="AXK11" s="398"/>
      <c r="AXL11" s="398"/>
      <c r="AXM11" s="398"/>
      <c r="AXN11" s="398"/>
      <c r="AXO11" s="398"/>
      <c r="AXP11" s="398"/>
      <c r="AXQ11" s="398"/>
      <c r="AXR11" s="398"/>
      <c r="AXS11" s="398"/>
      <c r="AXT11" s="398"/>
      <c r="AXU11" s="398"/>
      <c r="AXV11" s="398"/>
      <c r="AXW11" s="398"/>
      <c r="AXX11" s="398"/>
      <c r="AXY11" s="398"/>
      <c r="AXZ11" s="398"/>
      <c r="AYA11" s="398"/>
      <c r="AYB11" s="398"/>
      <c r="AYC11" s="398"/>
      <c r="AYD11" s="398"/>
      <c r="AYE11" s="398"/>
      <c r="AYF11" s="398"/>
      <c r="AYG11" s="398"/>
      <c r="AYH11" s="398"/>
      <c r="AYI11" s="398"/>
      <c r="AYJ11" s="398"/>
      <c r="AYK11" s="398"/>
      <c r="AYL11" s="398"/>
      <c r="AYM11" s="398"/>
      <c r="AYN11" s="398"/>
      <c r="AYO11" s="398"/>
      <c r="AYP11" s="398"/>
      <c r="AYQ11" s="398"/>
      <c r="AYR11" s="398"/>
      <c r="AYS11" s="398"/>
      <c r="AYT11" s="398"/>
      <c r="AYU11" s="398"/>
      <c r="AYV11" s="398"/>
      <c r="AYW11" s="398"/>
      <c r="AYX11" s="398"/>
      <c r="AYY11" s="398"/>
      <c r="AYZ11" s="398"/>
      <c r="AZA11" s="398"/>
      <c r="AZB11" s="398"/>
      <c r="AZC11" s="398"/>
      <c r="AZD11" s="398"/>
      <c r="AZE11" s="398"/>
      <c r="AZF11" s="398"/>
      <c r="AZG11" s="398"/>
      <c r="AZH11" s="398"/>
      <c r="AZI11" s="398"/>
      <c r="AZJ11" s="398"/>
      <c r="AZK11" s="398"/>
      <c r="AZL11" s="398"/>
      <c r="AZM11" s="398"/>
      <c r="AZN11" s="398"/>
      <c r="AZO11" s="398"/>
      <c r="AZP11" s="398"/>
      <c r="AZQ11" s="398"/>
      <c r="AZR11" s="398"/>
      <c r="AZS11" s="398"/>
      <c r="AZT11" s="398"/>
      <c r="AZU11" s="398"/>
      <c r="AZV11" s="398"/>
      <c r="AZW11" s="398"/>
      <c r="AZX11" s="398"/>
      <c r="AZY11" s="398"/>
      <c r="AZZ11" s="398"/>
      <c r="BAA11" s="398"/>
      <c r="BAB11" s="398"/>
      <c r="BAC11" s="398"/>
      <c r="BAD11" s="398"/>
      <c r="BAE11" s="398"/>
      <c r="BAF11" s="398"/>
      <c r="BAG11" s="398"/>
      <c r="BAH11" s="398"/>
      <c r="BAI11" s="398"/>
      <c r="BAJ11" s="398"/>
      <c r="BAK11" s="398"/>
      <c r="BAL11" s="398"/>
      <c r="BAM11" s="398"/>
      <c r="BAN11" s="398"/>
      <c r="BAO11" s="398"/>
      <c r="BAP11" s="398"/>
      <c r="BAQ11" s="398"/>
      <c r="BAR11" s="398"/>
      <c r="BAS11" s="398"/>
      <c r="BAT11" s="398"/>
      <c r="BAU11" s="398"/>
      <c r="BAV11" s="398"/>
      <c r="BAW11" s="398"/>
      <c r="BAX11" s="398"/>
      <c r="BAY11" s="398"/>
      <c r="BAZ11" s="398"/>
      <c r="BBA11" s="398"/>
      <c r="BBB11" s="398"/>
      <c r="BBC11" s="398"/>
      <c r="BBD11" s="398"/>
      <c r="BBE11" s="398"/>
      <c r="BBF11" s="398"/>
      <c r="BBG11" s="398"/>
      <c r="BBH11" s="398"/>
      <c r="BBI11" s="398"/>
      <c r="BBJ11" s="398"/>
      <c r="BBK11" s="398"/>
      <c r="BBL11" s="398"/>
      <c r="BBM11" s="398"/>
      <c r="BBN11" s="398"/>
      <c r="BBO11" s="398"/>
      <c r="BBP11" s="398"/>
      <c r="BBQ11" s="398"/>
      <c r="BBR11" s="398"/>
      <c r="BBS11" s="398"/>
      <c r="BBT11" s="398"/>
      <c r="BBU11" s="398"/>
      <c r="BBV11" s="398"/>
      <c r="BBW11" s="398"/>
      <c r="BBX11" s="398"/>
      <c r="BBY11" s="398"/>
      <c r="BBZ11" s="398"/>
      <c r="BCA11" s="398"/>
      <c r="BCB11" s="398"/>
      <c r="BCC11" s="398"/>
      <c r="BCD11" s="398"/>
      <c r="BCE11" s="398"/>
      <c r="BCF11" s="398"/>
      <c r="BCG11" s="398"/>
      <c r="BCH11" s="398"/>
      <c r="BCI11" s="398"/>
      <c r="BCJ11" s="398"/>
      <c r="BCK11" s="398"/>
      <c r="BCL11" s="398"/>
      <c r="BCM11" s="398"/>
      <c r="BCN11" s="398"/>
      <c r="BCO11" s="398"/>
      <c r="BCP11" s="398"/>
      <c r="BCQ11" s="398"/>
      <c r="BCR11" s="398"/>
      <c r="BCS11" s="398"/>
      <c r="BCT11" s="398"/>
      <c r="BCU11" s="398"/>
      <c r="BCV11" s="398"/>
      <c r="BCW11" s="398"/>
      <c r="BCX11" s="398"/>
      <c r="BCY11" s="398"/>
      <c r="BCZ11" s="398"/>
      <c r="BDA11" s="398"/>
      <c r="BDB11" s="398"/>
      <c r="BDC11" s="398"/>
      <c r="BDD11" s="398"/>
      <c r="BDE11" s="398"/>
      <c r="BDF11" s="398"/>
      <c r="BDG11" s="398"/>
      <c r="BDH11" s="398"/>
      <c r="BDI11" s="398"/>
      <c r="BDJ11" s="398"/>
      <c r="BDK11" s="398"/>
      <c r="BDL11" s="398"/>
      <c r="BDM11" s="398"/>
      <c r="BDN11" s="398"/>
      <c r="BDO11" s="398"/>
      <c r="BDP11" s="398"/>
      <c r="BDQ11" s="398"/>
      <c r="BDR11" s="398"/>
      <c r="BDS11" s="398"/>
      <c r="BDT11" s="398"/>
      <c r="BDU11" s="398"/>
      <c r="BDV11" s="398"/>
      <c r="BDW11" s="398"/>
      <c r="BDX11" s="398"/>
      <c r="BDY11" s="398"/>
      <c r="BDZ11" s="398"/>
      <c r="BEA11" s="398"/>
      <c r="BEB11" s="398"/>
      <c r="BEC11" s="398"/>
      <c r="BED11" s="398"/>
      <c r="BEE11" s="398"/>
      <c r="BEF11" s="398"/>
      <c r="BEG11" s="398"/>
      <c r="BEH11" s="398"/>
      <c r="BEI11" s="398"/>
      <c r="BEJ11" s="398"/>
      <c r="BEK11" s="398"/>
      <c r="BEL11" s="398"/>
      <c r="BEM11" s="398"/>
      <c r="BEN11" s="398"/>
      <c r="BEO11" s="398"/>
      <c r="BEP11" s="398"/>
      <c r="BEQ11" s="398"/>
      <c r="BER11" s="398"/>
      <c r="BES11" s="398"/>
      <c r="BET11" s="398"/>
      <c r="BEU11" s="398"/>
      <c r="BEV11" s="398"/>
      <c r="BEW11" s="398"/>
      <c r="BEX11" s="398"/>
      <c r="BEY11" s="398"/>
      <c r="BEZ11" s="398"/>
      <c r="BFA11" s="398"/>
      <c r="BFB11" s="398"/>
      <c r="BFC11" s="398"/>
      <c r="BFD11" s="398"/>
      <c r="BFE11" s="398"/>
      <c r="BFF11" s="398"/>
      <c r="BFG11" s="398"/>
      <c r="BFH11" s="398"/>
      <c r="BFI11" s="398"/>
      <c r="BFJ11" s="398"/>
      <c r="BFK11" s="398"/>
      <c r="BFL11" s="398"/>
      <c r="BFM11" s="398"/>
      <c r="BFN11" s="398"/>
      <c r="BFO11" s="398"/>
      <c r="BFP11" s="398"/>
      <c r="BFQ11" s="398"/>
      <c r="BFR11" s="398"/>
      <c r="BFS11" s="398"/>
      <c r="BFT11" s="398"/>
      <c r="BFU11" s="398"/>
      <c r="BFV11" s="398"/>
      <c r="BFW11" s="398"/>
      <c r="BFX11" s="398"/>
      <c r="BFY11" s="398"/>
      <c r="BFZ11" s="398"/>
      <c r="BGA11" s="398"/>
      <c r="BGB11" s="398"/>
      <c r="BGC11" s="398"/>
      <c r="BGD11" s="398"/>
      <c r="BGE11" s="398"/>
      <c r="BGF11" s="398"/>
      <c r="BGG11" s="398"/>
      <c r="BGH11" s="398"/>
      <c r="BGI11" s="398"/>
      <c r="BGJ11" s="398"/>
      <c r="BGK11" s="398"/>
      <c r="BGL11" s="398"/>
      <c r="BGM11" s="398"/>
      <c r="BGN11" s="398"/>
      <c r="BGO11" s="398"/>
      <c r="BGP11" s="398"/>
      <c r="BGQ11" s="398"/>
      <c r="BGR11" s="398"/>
      <c r="BGS11" s="398"/>
      <c r="BGT11" s="398"/>
      <c r="BGU11" s="398"/>
      <c r="BGV11" s="398"/>
      <c r="BGW11" s="398"/>
      <c r="BGX11" s="398"/>
      <c r="BGY11" s="398"/>
      <c r="BGZ11" s="398"/>
      <c r="BHA11" s="398"/>
      <c r="BHB11" s="398"/>
      <c r="BHC11" s="398"/>
      <c r="BHD11" s="398"/>
      <c r="BHE11" s="398"/>
      <c r="BHF11" s="398"/>
      <c r="BHG11" s="398"/>
      <c r="BHH11" s="398"/>
      <c r="BHI11" s="398"/>
      <c r="BHJ11" s="398"/>
      <c r="BHK11" s="398"/>
      <c r="BHL11" s="398"/>
      <c r="BHM11" s="398"/>
      <c r="BHN11" s="398"/>
      <c r="BHO11" s="398"/>
      <c r="BHP11" s="398"/>
      <c r="BHQ11" s="398"/>
      <c r="BHR11" s="398"/>
      <c r="BHS11" s="398"/>
      <c r="BHT11" s="398"/>
      <c r="BHU11" s="398"/>
      <c r="BHV11" s="398"/>
      <c r="BHW11" s="398"/>
      <c r="BHX11" s="398"/>
      <c r="BHY11" s="398"/>
      <c r="BHZ11" s="398"/>
      <c r="BIA11" s="398"/>
      <c r="BIB11" s="398"/>
      <c r="BIC11" s="398"/>
      <c r="BID11" s="398"/>
      <c r="BIE11" s="398"/>
      <c r="BIF11" s="398"/>
      <c r="BIG11" s="398"/>
      <c r="BIH11" s="398"/>
      <c r="BII11" s="398"/>
      <c r="BIJ11" s="398"/>
      <c r="BIK11" s="398"/>
      <c r="BIL11" s="398"/>
      <c r="BIM11" s="398"/>
      <c r="BIN11" s="398"/>
      <c r="BIO11" s="398"/>
      <c r="BIP11" s="398"/>
      <c r="BIQ11" s="398"/>
      <c r="BIR11" s="398"/>
      <c r="BIS11" s="398"/>
      <c r="BIT11" s="398"/>
      <c r="BIU11" s="398"/>
      <c r="BIV11" s="398"/>
      <c r="BIW11" s="398"/>
      <c r="BIX11" s="398"/>
      <c r="BIY11" s="398"/>
      <c r="BIZ11" s="398"/>
      <c r="BJA11" s="398"/>
      <c r="BJB11" s="398"/>
      <c r="BJC11" s="398"/>
      <c r="BJD11" s="398"/>
      <c r="BJE11" s="398"/>
      <c r="BJF11" s="398"/>
      <c r="BJG11" s="398"/>
      <c r="BJH11" s="398"/>
      <c r="BJI11" s="398"/>
      <c r="BJJ11" s="398"/>
      <c r="BJK11" s="398"/>
      <c r="BJL11" s="398"/>
      <c r="BJM11" s="398"/>
      <c r="BJN11" s="398"/>
      <c r="BJO11" s="398"/>
      <c r="BJP11" s="398"/>
      <c r="BJQ11" s="398"/>
      <c r="BJR11" s="398"/>
      <c r="BJS11" s="398"/>
      <c r="BJT11" s="398"/>
      <c r="BJU11" s="398"/>
      <c r="BJV11" s="398"/>
      <c r="BJW11" s="398"/>
      <c r="BJX11" s="398"/>
      <c r="BJY11" s="398"/>
      <c r="BJZ11" s="398"/>
      <c r="BKA11" s="398"/>
      <c r="BKB11" s="398"/>
      <c r="BKC11" s="398"/>
      <c r="BKD11" s="398"/>
      <c r="BKE11" s="398"/>
      <c r="BKF11" s="398"/>
      <c r="BKG11" s="398"/>
      <c r="BKH11" s="398"/>
      <c r="BKI11" s="398"/>
      <c r="BKJ11" s="398"/>
      <c r="BKK11" s="398"/>
      <c r="BKL11" s="398"/>
      <c r="BKM11" s="398"/>
      <c r="BKN11" s="398"/>
      <c r="BKO11" s="398"/>
      <c r="BKP11" s="398"/>
      <c r="BKQ11" s="398"/>
      <c r="BKR11" s="398"/>
      <c r="BKS11" s="398"/>
      <c r="BKT11" s="398"/>
      <c r="BKU11" s="398"/>
      <c r="BKV11" s="398"/>
      <c r="BKW11" s="398"/>
      <c r="BKX11" s="398"/>
      <c r="BKY11" s="398"/>
      <c r="BKZ11" s="398"/>
      <c r="BLA11" s="398"/>
      <c r="BLB11" s="398"/>
      <c r="BLC11" s="398"/>
      <c r="BLD11" s="398"/>
      <c r="BLE11" s="398"/>
      <c r="BLF11" s="398"/>
      <c r="BLG11" s="398"/>
      <c r="BLH11" s="398"/>
      <c r="BLI11" s="398"/>
      <c r="BLJ11" s="398"/>
      <c r="BLK11" s="398"/>
      <c r="BLL11" s="398"/>
      <c r="BLM11" s="398"/>
      <c r="BLN11" s="398"/>
      <c r="BLO11" s="398"/>
      <c r="BLP11" s="398"/>
      <c r="BLQ11" s="398"/>
      <c r="BLR11" s="398"/>
      <c r="BLS11" s="398"/>
      <c r="BLT11" s="398"/>
      <c r="BLU11" s="398"/>
      <c r="BLV11" s="398"/>
      <c r="BLW11" s="398"/>
      <c r="BLX11" s="398"/>
      <c r="BLY11" s="398"/>
      <c r="BLZ11" s="398"/>
      <c r="BMA11" s="398"/>
      <c r="BMB11" s="398"/>
      <c r="BMC11" s="398"/>
      <c r="BMD11" s="398"/>
      <c r="BME11" s="398"/>
      <c r="BMF11" s="398"/>
      <c r="BMG11" s="398"/>
      <c r="BMH11" s="398"/>
      <c r="BMI11" s="398"/>
      <c r="BMJ11" s="398"/>
      <c r="BMK11" s="398"/>
      <c r="BML11" s="398"/>
      <c r="BMM11" s="398"/>
      <c r="BMN11" s="398"/>
      <c r="BMO11" s="398"/>
      <c r="BMP11" s="398"/>
      <c r="BMQ11" s="398"/>
      <c r="BMR11" s="398"/>
      <c r="BMS11" s="398"/>
      <c r="BMT11" s="398"/>
      <c r="BMU11" s="398"/>
      <c r="BMV11" s="398"/>
      <c r="BMW11" s="398"/>
      <c r="BMX11" s="398"/>
      <c r="BMY11" s="398"/>
      <c r="BMZ11" s="398"/>
      <c r="BNA11" s="398"/>
      <c r="BNB11" s="398"/>
      <c r="BNC11" s="398"/>
      <c r="BND11" s="398"/>
      <c r="BNE11" s="398"/>
      <c r="BNF11" s="398"/>
      <c r="BNG11" s="398"/>
      <c r="BNH11" s="398"/>
      <c r="BNI11" s="398"/>
      <c r="BNJ11" s="398"/>
      <c r="BNK11" s="398"/>
      <c r="BNL11" s="398"/>
      <c r="BNM11" s="398"/>
      <c r="BNN11" s="398"/>
      <c r="BNO11" s="398"/>
      <c r="BNP11" s="398"/>
      <c r="BNQ11" s="398"/>
      <c r="BNR11" s="398"/>
      <c r="BNS11" s="398"/>
      <c r="BNT11" s="398"/>
      <c r="BNU11" s="398"/>
      <c r="BNV11" s="398"/>
      <c r="BNW11" s="398"/>
      <c r="BNX11" s="398"/>
      <c r="BNY11" s="398"/>
      <c r="BNZ11" s="398"/>
      <c r="BOA11" s="398"/>
      <c r="BOB11" s="398"/>
      <c r="BOC11" s="398"/>
      <c r="BOD11" s="398"/>
      <c r="BOE11" s="398"/>
      <c r="BOF11" s="398"/>
      <c r="BOG11" s="398"/>
      <c r="BOH11" s="398"/>
      <c r="BOI11" s="398"/>
      <c r="BOJ11" s="398"/>
      <c r="BOK11" s="398"/>
      <c r="BOL11" s="398"/>
      <c r="BOM11" s="398"/>
      <c r="BON11" s="398"/>
      <c r="BOO11" s="398"/>
      <c r="BOP11" s="398"/>
      <c r="BOQ11" s="398"/>
      <c r="BOR11" s="398"/>
      <c r="BOS11" s="398"/>
      <c r="BOT11" s="398"/>
      <c r="BOU11" s="398"/>
      <c r="BOV11" s="398"/>
      <c r="BOW11" s="398"/>
      <c r="BOX11" s="398"/>
      <c r="BOY11" s="398"/>
      <c r="BOZ11" s="398"/>
      <c r="BPA11" s="398"/>
      <c r="BPB11" s="398"/>
      <c r="BPC11" s="398"/>
      <c r="BPD11" s="398"/>
      <c r="BPE11" s="398"/>
      <c r="BPF11" s="398"/>
      <c r="BPG11" s="398"/>
      <c r="BPH11" s="398"/>
      <c r="BPI11" s="398"/>
      <c r="BPJ11" s="398"/>
      <c r="BPK11" s="398"/>
      <c r="BPL11" s="398"/>
      <c r="BPM11" s="398"/>
      <c r="BPN11" s="398"/>
      <c r="BPO11" s="398"/>
      <c r="BPP11" s="398"/>
      <c r="BPQ11" s="398"/>
      <c r="BPR11" s="398"/>
      <c r="BPS11" s="398"/>
      <c r="BPT11" s="398"/>
      <c r="BPU11" s="398"/>
      <c r="BPV11" s="398"/>
      <c r="BPW11" s="398"/>
      <c r="BPX11" s="398"/>
      <c r="BPY11" s="398"/>
      <c r="BPZ11" s="398"/>
      <c r="BQA11" s="398"/>
      <c r="BQB11" s="398"/>
      <c r="BQC11" s="398"/>
      <c r="BQD11" s="398"/>
      <c r="BQE11" s="398"/>
      <c r="BQF11" s="398"/>
      <c r="BQG11" s="398"/>
      <c r="BQH11" s="398"/>
      <c r="BQI11" s="398"/>
      <c r="BQJ11" s="398"/>
      <c r="BQK11" s="398"/>
      <c r="BQL11" s="398"/>
      <c r="BQM11" s="398"/>
      <c r="BQN11" s="398"/>
      <c r="BQO11" s="398"/>
      <c r="BQP11" s="398"/>
      <c r="BQQ11" s="398"/>
      <c r="BQR11" s="398"/>
      <c r="BQS11" s="398"/>
      <c r="BQT11" s="398"/>
      <c r="BQU11" s="398"/>
      <c r="BQV11" s="398"/>
      <c r="BQW11" s="398"/>
      <c r="BQX11" s="398"/>
      <c r="BQY11" s="398"/>
      <c r="BQZ11" s="398"/>
      <c r="BRA11" s="398"/>
      <c r="BRB11" s="398"/>
      <c r="BRC11" s="398"/>
      <c r="BRD11" s="398"/>
      <c r="BRE11" s="398"/>
      <c r="BRF11" s="398"/>
      <c r="BRG11" s="398"/>
      <c r="BRH11" s="398"/>
      <c r="BRI11" s="398"/>
      <c r="BRJ11" s="398"/>
      <c r="BRK11" s="398"/>
      <c r="BRL11" s="398"/>
      <c r="BRM11" s="398"/>
      <c r="BRN11" s="398"/>
      <c r="BRO11" s="398"/>
      <c r="BRP11" s="398"/>
      <c r="BRQ11" s="398"/>
      <c r="BRR11" s="398"/>
      <c r="BRS11" s="398"/>
      <c r="BRT11" s="398"/>
      <c r="BRU11" s="398"/>
      <c r="BRV11" s="398"/>
      <c r="BRW11" s="398"/>
      <c r="BRX11" s="398"/>
      <c r="BRY11" s="398"/>
      <c r="BRZ11" s="398"/>
      <c r="BSA11" s="398"/>
      <c r="BSB11" s="398"/>
      <c r="BSC11" s="398"/>
      <c r="BSD11" s="398"/>
      <c r="BSE11" s="398"/>
      <c r="BSF11" s="398"/>
      <c r="BSG11" s="398"/>
      <c r="BSH11" s="398"/>
      <c r="BSI11" s="398"/>
      <c r="BSJ11" s="398"/>
      <c r="BSK11" s="398"/>
      <c r="BSL11" s="398"/>
      <c r="BSM11" s="398"/>
      <c r="BSN11" s="398"/>
      <c r="BSO11" s="398"/>
      <c r="BSP11" s="398"/>
      <c r="BSQ11" s="398"/>
      <c r="BSR11" s="398"/>
      <c r="BSS11" s="398"/>
      <c r="BST11" s="398"/>
      <c r="BSU11" s="398"/>
      <c r="BSV11" s="398"/>
      <c r="BSW11" s="398"/>
      <c r="BSX11" s="398"/>
      <c r="BSY11" s="398"/>
      <c r="BSZ11" s="398"/>
      <c r="BTA11" s="398"/>
      <c r="BTB11" s="398"/>
      <c r="BTC11" s="398"/>
      <c r="BTD11" s="398"/>
      <c r="BTE11" s="398"/>
      <c r="BTF11" s="398"/>
      <c r="BTG11" s="398"/>
      <c r="BTH11" s="398"/>
      <c r="BTI11" s="398"/>
      <c r="BTJ11" s="398"/>
      <c r="BTK11" s="398"/>
      <c r="BTL11" s="398"/>
      <c r="BTM11" s="398"/>
      <c r="BTN11" s="398"/>
      <c r="BTO11" s="398"/>
      <c r="BTP11" s="398"/>
      <c r="BTQ11" s="398"/>
      <c r="BTR11" s="398"/>
      <c r="BTS11" s="398"/>
      <c r="BTT11" s="398"/>
      <c r="BTU11" s="398"/>
      <c r="BTV11" s="398"/>
      <c r="BTW11" s="398"/>
      <c r="BTX11" s="398"/>
      <c r="BTY11" s="398"/>
      <c r="BTZ11" s="398"/>
      <c r="BUA11" s="398"/>
      <c r="BUB11" s="398"/>
      <c r="BUC11" s="398"/>
      <c r="BUD11" s="398"/>
      <c r="BUE11" s="398"/>
      <c r="BUF11" s="398"/>
      <c r="BUG11" s="398"/>
      <c r="BUH11" s="398"/>
      <c r="BUI11" s="398"/>
      <c r="BUJ11" s="398"/>
      <c r="BUK11" s="398"/>
      <c r="BUL11" s="398"/>
      <c r="BUM11" s="398"/>
      <c r="BUN11" s="398"/>
      <c r="BUO11" s="398"/>
      <c r="BUP11" s="398"/>
      <c r="BUQ11" s="398"/>
      <c r="BUR11" s="398"/>
      <c r="BUS11" s="398"/>
      <c r="BUT11" s="398"/>
      <c r="BUU11" s="398"/>
      <c r="BUV11" s="398"/>
      <c r="BUW11" s="398"/>
      <c r="BUX11" s="398"/>
      <c r="BUY11" s="398"/>
      <c r="BUZ11" s="398"/>
      <c r="BVA11" s="398"/>
      <c r="BVB11" s="398"/>
      <c r="BVC11" s="398"/>
      <c r="BVD11" s="398"/>
      <c r="BVE11" s="398"/>
      <c r="BVF11" s="398"/>
      <c r="BVG11" s="398"/>
      <c r="BVH11" s="398"/>
      <c r="BVI11" s="398"/>
      <c r="BVJ11" s="398"/>
      <c r="BVK11" s="398"/>
      <c r="BVL11" s="398"/>
      <c r="BVM11" s="398"/>
      <c r="BVN11" s="398"/>
      <c r="BVO11" s="398"/>
      <c r="BVP11" s="398"/>
      <c r="BVQ11" s="398"/>
      <c r="BVR11" s="398"/>
      <c r="BVS11" s="398"/>
      <c r="BVT11" s="398"/>
      <c r="BVU11" s="398"/>
      <c r="BVV11" s="398"/>
      <c r="BVW11" s="398"/>
      <c r="BVX11" s="398"/>
      <c r="BVY11" s="398"/>
      <c r="BVZ11" s="398"/>
      <c r="BWA11" s="398"/>
      <c r="BWB11" s="398"/>
      <c r="BWC11" s="398"/>
      <c r="BWD11" s="398"/>
      <c r="BWE11" s="398"/>
      <c r="BWF11" s="398"/>
      <c r="BWG11" s="398"/>
      <c r="BWH11" s="398"/>
      <c r="BWI11" s="398"/>
      <c r="BWJ11" s="398"/>
      <c r="BWK11" s="398"/>
      <c r="BWL11" s="398"/>
      <c r="BWM11" s="398"/>
      <c r="BWN11" s="398"/>
      <c r="BWO11" s="398"/>
      <c r="BWP11" s="398"/>
      <c r="BWQ11" s="398"/>
      <c r="BWR11" s="398"/>
      <c r="BWS11" s="398"/>
      <c r="BWT11" s="398"/>
      <c r="BWU11" s="398"/>
      <c r="BWV11" s="398"/>
      <c r="BWW11" s="398"/>
      <c r="BWX11" s="398"/>
      <c r="BWY11" s="398"/>
      <c r="BWZ11" s="398"/>
      <c r="BXA11" s="398"/>
      <c r="BXB11" s="398"/>
      <c r="BXC11" s="398"/>
      <c r="BXD11" s="398"/>
      <c r="BXE11" s="398"/>
      <c r="BXF11" s="398"/>
      <c r="BXG11" s="398"/>
      <c r="BXH11" s="398"/>
      <c r="BXI11" s="398"/>
      <c r="BXJ11" s="398"/>
      <c r="BXK11" s="398"/>
      <c r="BXL11" s="398"/>
      <c r="BXM11" s="398"/>
      <c r="BXN11" s="398"/>
      <c r="BXO11" s="398"/>
      <c r="BXP11" s="398"/>
      <c r="BXQ11" s="398"/>
      <c r="BXR11" s="398"/>
      <c r="BXS11" s="398"/>
      <c r="BXT11" s="398"/>
      <c r="BXU11" s="398"/>
      <c r="BXV11" s="398"/>
      <c r="BXW11" s="398"/>
      <c r="BXX11" s="398"/>
      <c r="BXY11" s="398"/>
      <c r="BXZ11" s="398"/>
      <c r="BYA11" s="398"/>
      <c r="BYB11" s="398"/>
      <c r="BYC11" s="398"/>
      <c r="BYD11" s="398"/>
      <c r="BYE11" s="398"/>
      <c r="BYF11" s="398"/>
      <c r="BYG11" s="398"/>
      <c r="BYH11" s="398"/>
      <c r="BYI11" s="398"/>
      <c r="BYJ11" s="398"/>
      <c r="BYK11" s="398"/>
      <c r="BYL11" s="398"/>
      <c r="BYM11" s="398"/>
      <c r="BYN11" s="398"/>
      <c r="BYO11" s="398"/>
      <c r="BYP11" s="398"/>
      <c r="BYQ11" s="398"/>
      <c r="BYR11" s="398"/>
      <c r="BYS11" s="398"/>
      <c r="BYT11" s="398"/>
      <c r="BYU11" s="398"/>
      <c r="BYV11" s="398"/>
      <c r="BYW11" s="398"/>
      <c r="BYX11" s="398"/>
      <c r="BYY11" s="398"/>
      <c r="BYZ11" s="398"/>
      <c r="BZA11" s="398"/>
      <c r="BZB11" s="398"/>
      <c r="BZC11" s="398"/>
      <c r="BZD11" s="398"/>
      <c r="BZE11" s="398"/>
      <c r="BZF11" s="398"/>
      <c r="BZG11" s="398"/>
      <c r="BZH11" s="398"/>
      <c r="BZI11" s="398"/>
      <c r="BZJ11" s="398"/>
      <c r="BZK11" s="398"/>
      <c r="BZL11" s="398"/>
      <c r="BZM11" s="398"/>
      <c r="BZN11" s="398"/>
      <c r="BZO11" s="398"/>
      <c r="BZP11" s="398"/>
      <c r="BZQ11" s="398"/>
      <c r="BZR11" s="398"/>
      <c r="BZS11" s="398"/>
      <c r="BZT11" s="398"/>
      <c r="BZU11" s="398"/>
      <c r="BZV11" s="398"/>
      <c r="BZW11" s="398"/>
      <c r="BZX11" s="398"/>
      <c r="BZY11" s="398"/>
      <c r="BZZ11" s="398"/>
      <c r="CAA11" s="398"/>
      <c r="CAB11" s="398"/>
      <c r="CAC11" s="398"/>
      <c r="CAD11" s="398"/>
      <c r="CAE11" s="398"/>
      <c r="CAF11" s="398"/>
      <c r="CAG11" s="398"/>
      <c r="CAH11" s="398"/>
      <c r="CAI11" s="398"/>
      <c r="CAJ11" s="398"/>
      <c r="CAK11" s="398"/>
      <c r="CAL11" s="398"/>
      <c r="CAM11" s="398"/>
      <c r="CAN11" s="398"/>
      <c r="CAO11" s="398"/>
      <c r="CAP11" s="398"/>
      <c r="CAQ11" s="398"/>
      <c r="CAR11" s="398"/>
      <c r="CAS11" s="398"/>
      <c r="CAT11" s="398"/>
      <c r="CAU11" s="398"/>
      <c r="CAV11" s="398"/>
      <c r="CAW11" s="398"/>
      <c r="CAX11" s="398"/>
      <c r="CAY11" s="398"/>
      <c r="CAZ11" s="398"/>
      <c r="CBA11" s="398"/>
      <c r="CBB11" s="398"/>
      <c r="CBC11" s="398"/>
      <c r="CBD11" s="398"/>
      <c r="CBE11" s="398"/>
      <c r="CBF11" s="398"/>
      <c r="CBG11" s="398"/>
      <c r="CBH11" s="398"/>
      <c r="CBI11" s="398"/>
      <c r="CBJ11" s="398"/>
      <c r="CBK11" s="398"/>
      <c r="CBL11" s="398"/>
      <c r="CBM11" s="398"/>
      <c r="CBN11" s="398"/>
      <c r="CBO11" s="398"/>
      <c r="CBP11" s="398"/>
      <c r="CBQ11" s="398"/>
      <c r="CBR11" s="398"/>
      <c r="CBS11" s="398"/>
      <c r="CBT11" s="398"/>
      <c r="CBU11" s="398"/>
      <c r="CBV11" s="398"/>
      <c r="CBW11" s="398"/>
      <c r="CBX11" s="398"/>
      <c r="CBY11" s="398"/>
      <c r="CBZ11" s="398"/>
      <c r="CCA11" s="398"/>
      <c r="CCB11" s="398"/>
      <c r="CCC11" s="398"/>
      <c r="CCD11" s="398"/>
      <c r="CCE11" s="398"/>
      <c r="CCF11" s="398"/>
      <c r="CCG11" s="398"/>
      <c r="CCH11" s="398"/>
      <c r="CCI11" s="398"/>
      <c r="CCJ11" s="398"/>
      <c r="CCK11" s="398"/>
      <c r="CCL11" s="398"/>
      <c r="CCM11" s="398"/>
      <c r="CCN11" s="398"/>
      <c r="CCO11" s="398"/>
      <c r="CCP11" s="398"/>
      <c r="CCQ11" s="398"/>
      <c r="CCR11" s="398"/>
      <c r="CCS11" s="398"/>
      <c r="CCT11" s="398"/>
      <c r="CCU11" s="398"/>
      <c r="CCV11" s="398"/>
      <c r="CCW11" s="398"/>
      <c r="CCX11" s="398"/>
      <c r="CCY11" s="398"/>
      <c r="CCZ11" s="398"/>
      <c r="CDA11" s="398"/>
      <c r="CDB11" s="398"/>
      <c r="CDC11" s="398"/>
      <c r="CDD11" s="398"/>
      <c r="CDE11" s="398"/>
      <c r="CDF11" s="398"/>
      <c r="CDG11" s="398"/>
      <c r="CDH11" s="398"/>
      <c r="CDI11" s="398"/>
      <c r="CDJ11" s="398"/>
      <c r="CDK11" s="398"/>
      <c r="CDL11" s="398"/>
      <c r="CDM11" s="398"/>
      <c r="CDN11" s="398"/>
      <c r="CDO11" s="398"/>
      <c r="CDP11" s="398"/>
      <c r="CDQ11" s="398"/>
      <c r="CDR11" s="398"/>
      <c r="CDS11" s="398"/>
      <c r="CDT11" s="398"/>
      <c r="CDU11" s="398"/>
      <c r="CDV11" s="398"/>
      <c r="CDW11" s="398"/>
      <c r="CDX11" s="398"/>
      <c r="CDY11" s="398"/>
      <c r="CDZ11" s="398"/>
      <c r="CEA11" s="398"/>
      <c r="CEB11" s="398"/>
      <c r="CEC11" s="398"/>
      <c r="CED11" s="398"/>
      <c r="CEE11" s="398"/>
      <c r="CEF11" s="398"/>
      <c r="CEG11" s="398"/>
      <c r="CEH11" s="398"/>
      <c r="CEI11" s="398"/>
      <c r="CEJ11" s="398"/>
      <c r="CEK11" s="398"/>
      <c r="CEL11" s="398"/>
      <c r="CEM11" s="398"/>
      <c r="CEN11" s="398"/>
      <c r="CEO11" s="398"/>
      <c r="CEP11" s="398"/>
      <c r="CEQ11" s="398"/>
      <c r="CER11" s="398"/>
      <c r="CES11" s="398"/>
      <c r="CET11" s="398"/>
      <c r="CEU11" s="398"/>
      <c r="CEV11" s="398"/>
      <c r="CEW11" s="398"/>
      <c r="CEX11" s="398"/>
      <c r="CEY11" s="398"/>
      <c r="CEZ11" s="398"/>
      <c r="CFA11" s="398"/>
      <c r="CFB11" s="398"/>
      <c r="CFC11" s="398"/>
      <c r="CFD11" s="398"/>
      <c r="CFE11" s="398"/>
      <c r="CFF11" s="398"/>
      <c r="CFG11" s="398"/>
      <c r="CFH11" s="398"/>
      <c r="CFI11" s="398"/>
      <c r="CFJ11" s="398"/>
      <c r="CFK11" s="398"/>
      <c r="CFL11" s="398"/>
      <c r="CFM11" s="398"/>
      <c r="CFN11" s="398"/>
      <c r="CFO11" s="398"/>
      <c r="CFP11" s="398"/>
      <c r="CFQ11" s="398"/>
      <c r="CFR11" s="398"/>
      <c r="CFS11" s="398"/>
      <c r="CFT11" s="398"/>
      <c r="CFU11" s="398"/>
      <c r="CFV11" s="398"/>
      <c r="CFW11" s="398"/>
      <c r="CFX11" s="398"/>
      <c r="CFY11" s="398"/>
      <c r="CFZ11" s="398"/>
      <c r="CGA11" s="398"/>
      <c r="CGB11" s="398"/>
      <c r="CGC11" s="398"/>
      <c r="CGD11" s="398"/>
      <c r="CGE11" s="398"/>
      <c r="CGF11" s="398"/>
      <c r="CGG11" s="398"/>
      <c r="CGH11" s="398"/>
      <c r="CGI11" s="398"/>
      <c r="CGJ11" s="398"/>
      <c r="CGK11" s="398"/>
      <c r="CGL11" s="398"/>
      <c r="CGM11" s="398"/>
      <c r="CGN11" s="398"/>
      <c r="CGO11" s="398"/>
      <c r="CGP11" s="398"/>
      <c r="CGQ11" s="398"/>
      <c r="CGR11" s="398"/>
      <c r="CGS11" s="398"/>
      <c r="CGT11" s="398"/>
      <c r="CGU11" s="398"/>
      <c r="CGV11" s="398"/>
      <c r="CGW11" s="398"/>
      <c r="CGX11" s="398"/>
      <c r="CGY11" s="398"/>
      <c r="CGZ11" s="398"/>
      <c r="CHA11" s="398"/>
      <c r="CHB11" s="398"/>
      <c r="CHC11" s="398"/>
      <c r="CHD11" s="398"/>
      <c r="CHE11" s="398"/>
      <c r="CHF11" s="398"/>
      <c r="CHG11" s="398"/>
      <c r="CHH11" s="398"/>
      <c r="CHI11" s="398"/>
      <c r="CHJ11" s="398"/>
      <c r="CHK11" s="398"/>
      <c r="CHL11" s="398"/>
      <c r="CHM11" s="398"/>
      <c r="CHN11" s="398"/>
      <c r="CHO11" s="398"/>
      <c r="CHP11" s="398"/>
      <c r="CHQ11" s="398"/>
      <c r="CHR11" s="398"/>
      <c r="CHS11" s="398"/>
      <c r="CHT11" s="398"/>
      <c r="CHU11" s="398"/>
      <c r="CHV11" s="398"/>
      <c r="CHW11" s="398"/>
      <c r="CHX11" s="398"/>
      <c r="CHY11" s="398"/>
      <c r="CHZ11" s="398"/>
      <c r="CIA11" s="398"/>
      <c r="CIB11" s="398"/>
      <c r="CIC11" s="398"/>
      <c r="CID11" s="398"/>
      <c r="CIE11" s="398"/>
      <c r="CIF11" s="398"/>
      <c r="CIG11" s="398"/>
      <c r="CIH11" s="398"/>
      <c r="CII11" s="398"/>
      <c r="CIJ11" s="398"/>
      <c r="CIK11" s="398"/>
      <c r="CIL11" s="398"/>
      <c r="CIM11" s="398"/>
      <c r="CIN11" s="398"/>
      <c r="CIO11" s="398"/>
      <c r="CIP11" s="398"/>
      <c r="CIQ11" s="398"/>
      <c r="CIR11" s="398"/>
      <c r="CIS11" s="398"/>
      <c r="CIT11" s="398"/>
      <c r="CIU11" s="398"/>
      <c r="CIV11" s="398"/>
      <c r="CIW11" s="398"/>
      <c r="CIX11" s="398"/>
      <c r="CIY11" s="398"/>
      <c r="CIZ11" s="398"/>
      <c r="CJA11" s="398"/>
      <c r="CJB11" s="398"/>
      <c r="CJC11" s="398"/>
      <c r="CJD11" s="398"/>
      <c r="CJE11" s="398"/>
      <c r="CJF11" s="398"/>
      <c r="CJG11" s="398"/>
      <c r="CJH11" s="398"/>
      <c r="CJI11" s="398"/>
      <c r="CJJ11" s="398"/>
      <c r="CJK11" s="398"/>
      <c r="CJL11" s="398"/>
      <c r="CJM11" s="398"/>
      <c r="CJN11" s="398"/>
      <c r="CJO11" s="398"/>
      <c r="CJP11" s="398"/>
      <c r="CJQ11" s="398"/>
      <c r="CJR11" s="398"/>
      <c r="CJS11" s="398"/>
      <c r="CJT11" s="398"/>
      <c r="CJU11" s="398"/>
      <c r="CJV11" s="398"/>
      <c r="CJW11" s="398"/>
      <c r="CJX11" s="398"/>
      <c r="CJY11" s="398"/>
      <c r="CJZ11" s="398"/>
      <c r="CKA11" s="398"/>
      <c r="CKB11" s="398"/>
      <c r="CKC11" s="398"/>
      <c r="CKD11" s="398"/>
      <c r="CKE11" s="398"/>
      <c r="CKF11" s="398"/>
      <c r="CKG11" s="398"/>
      <c r="CKH11" s="398"/>
      <c r="CKI11" s="398"/>
      <c r="CKJ11" s="398"/>
      <c r="CKK11" s="398"/>
      <c r="CKL11" s="398"/>
      <c r="CKM11" s="398"/>
      <c r="CKN11" s="398"/>
      <c r="CKO11" s="398"/>
      <c r="CKP11" s="398"/>
      <c r="CKQ11" s="398"/>
      <c r="CKR11" s="398"/>
      <c r="CKS11" s="398"/>
      <c r="CKT11" s="398"/>
      <c r="CKU11" s="398"/>
      <c r="CKV11" s="398"/>
      <c r="CKW11" s="398"/>
      <c r="CKX11" s="398"/>
      <c r="CKY11" s="398"/>
      <c r="CKZ11" s="398"/>
      <c r="CLA11" s="398"/>
      <c r="CLB11" s="398"/>
      <c r="CLC11" s="398"/>
      <c r="CLD11" s="398"/>
      <c r="CLE11" s="398"/>
      <c r="CLF11" s="398"/>
      <c r="CLG11" s="398"/>
      <c r="CLH11" s="398"/>
      <c r="CLI11" s="398"/>
      <c r="CLJ11" s="398"/>
      <c r="CLK11" s="398"/>
      <c r="CLL11" s="398"/>
      <c r="CLM11" s="398"/>
      <c r="CLN11" s="398"/>
      <c r="CLO11" s="398"/>
      <c r="CLP11" s="398"/>
      <c r="CLQ11" s="398"/>
      <c r="CLR11" s="398"/>
      <c r="CLS11" s="398"/>
      <c r="CLT11" s="398"/>
      <c r="CLU11" s="398"/>
      <c r="CLV11" s="398"/>
      <c r="CLW11" s="398"/>
      <c r="CLX11" s="398"/>
      <c r="CLY11" s="398"/>
      <c r="CLZ11" s="398"/>
      <c r="CMA11" s="398"/>
      <c r="CMB11" s="398"/>
      <c r="CMC11" s="398"/>
      <c r="CMD11" s="398"/>
      <c r="CME11" s="398"/>
      <c r="CMF11" s="398"/>
      <c r="CMG11" s="398"/>
      <c r="CMH11" s="398"/>
      <c r="CMI11" s="398"/>
      <c r="CMJ11" s="398"/>
      <c r="CMK11" s="398"/>
      <c r="CML11" s="398"/>
      <c r="CMM11" s="398"/>
      <c r="CMN11" s="398"/>
      <c r="CMO11" s="398"/>
      <c r="CMP11" s="398"/>
      <c r="CMQ11" s="398"/>
      <c r="CMR11" s="398"/>
      <c r="CMS11" s="398"/>
      <c r="CMT11" s="398"/>
      <c r="CMU11" s="398"/>
      <c r="CMV11" s="398"/>
      <c r="CMW11" s="398"/>
      <c r="CMX11" s="398"/>
      <c r="CMY11" s="398"/>
      <c r="CMZ11" s="398"/>
      <c r="CNA11" s="398"/>
      <c r="CNB11" s="398"/>
      <c r="CNC11" s="398"/>
      <c r="CND11" s="398"/>
      <c r="CNE11" s="398"/>
      <c r="CNF11" s="398"/>
      <c r="CNG11" s="398"/>
      <c r="CNH11" s="398"/>
      <c r="CNI11" s="398"/>
      <c r="CNJ11" s="398"/>
      <c r="CNK11" s="398"/>
      <c r="CNL11" s="398"/>
      <c r="CNM11" s="398"/>
      <c r="CNN11" s="398"/>
      <c r="CNO11" s="398"/>
      <c r="CNP11" s="398"/>
      <c r="CNQ11" s="398"/>
      <c r="CNR11" s="398"/>
      <c r="CNS11" s="398"/>
      <c r="CNT11" s="398"/>
      <c r="CNU11" s="398"/>
      <c r="CNV11" s="398"/>
      <c r="CNW11" s="398"/>
      <c r="CNX11" s="398"/>
      <c r="CNY11" s="398"/>
      <c r="CNZ11" s="398"/>
      <c r="COA11" s="398"/>
      <c r="COB11" s="398"/>
      <c r="COC11" s="398"/>
      <c r="COD11" s="398"/>
      <c r="COE11" s="398"/>
      <c r="COF11" s="398"/>
      <c r="COG11" s="398"/>
      <c r="COH11" s="398"/>
      <c r="COI11" s="398"/>
      <c r="COJ11" s="398"/>
      <c r="COK11" s="398"/>
      <c r="COL11" s="398"/>
      <c r="COM11" s="398"/>
      <c r="CON11" s="398"/>
      <c r="COO11" s="398"/>
      <c r="COP11" s="398"/>
      <c r="COQ11" s="398"/>
      <c r="COR11" s="398"/>
      <c r="COS11" s="398"/>
      <c r="COT11" s="398"/>
      <c r="COU11" s="398"/>
      <c r="COV11" s="398"/>
      <c r="COW11" s="398"/>
      <c r="COX11" s="398"/>
      <c r="COY11" s="398"/>
      <c r="COZ11" s="398"/>
      <c r="CPA11" s="398"/>
      <c r="CPB11" s="398"/>
      <c r="CPC11" s="398"/>
      <c r="CPD11" s="398"/>
      <c r="CPE11" s="398"/>
      <c r="CPF11" s="398"/>
      <c r="CPG11" s="398"/>
      <c r="CPH11" s="398"/>
      <c r="CPI11" s="398"/>
      <c r="CPJ11" s="398"/>
      <c r="CPK11" s="398"/>
      <c r="CPL11" s="398"/>
      <c r="CPM11" s="398"/>
      <c r="CPN11" s="398"/>
      <c r="CPO11" s="398"/>
      <c r="CPP11" s="398"/>
      <c r="CPQ11" s="398"/>
      <c r="CPR11" s="398"/>
      <c r="CPS11" s="398"/>
      <c r="CPT11" s="398"/>
      <c r="CPU11" s="398"/>
      <c r="CPV11" s="398"/>
      <c r="CPW11" s="398"/>
      <c r="CPX11" s="398"/>
      <c r="CPY11" s="398"/>
      <c r="CPZ11" s="398"/>
      <c r="CQA11" s="398"/>
      <c r="CQB11" s="398"/>
      <c r="CQC11" s="398"/>
      <c r="CQD11" s="398"/>
      <c r="CQE11" s="398"/>
      <c r="CQF11" s="398"/>
      <c r="CQG11" s="398"/>
      <c r="CQH11" s="398"/>
      <c r="CQI11" s="398"/>
      <c r="CQJ11" s="398"/>
      <c r="CQK11" s="398"/>
      <c r="CQL11" s="398"/>
      <c r="CQM11" s="398"/>
      <c r="CQN11" s="398"/>
      <c r="CQO11" s="398"/>
      <c r="CQP11" s="398"/>
      <c r="CQQ11" s="398"/>
      <c r="CQR11" s="398"/>
      <c r="CQS11" s="398"/>
      <c r="CQT11" s="398"/>
      <c r="CQU11" s="398"/>
      <c r="CQV11" s="398"/>
      <c r="CQW11" s="398"/>
      <c r="CQX11" s="398"/>
      <c r="CQY11" s="398"/>
      <c r="CQZ11" s="398"/>
      <c r="CRA11" s="398"/>
      <c r="CRB11" s="398"/>
      <c r="CRC11" s="398"/>
      <c r="CRD11" s="398"/>
      <c r="CRE11" s="398"/>
      <c r="CRF11" s="398"/>
      <c r="CRG11" s="398"/>
      <c r="CRH11" s="398"/>
      <c r="CRI11" s="398"/>
      <c r="CRJ11" s="398"/>
      <c r="CRK11" s="398"/>
      <c r="CRL11" s="398"/>
      <c r="CRM11" s="398"/>
      <c r="CRN11" s="398"/>
      <c r="CRO11" s="398"/>
      <c r="CRP11" s="398"/>
      <c r="CRQ11" s="398"/>
      <c r="CRR11" s="398"/>
      <c r="CRS11" s="398"/>
      <c r="CRT11" s="398"/>
      <c r="CRU11" s="398"/>
      <c r="CRV11" s="398"/>
      <c r="CRW11" s="398"/>
      <c r="CRX11" s="398"/>
      <c r="CRY11" s="398"/>
      <c r="CRZ11" s="398"/>
      <c r="CSA11" s="398"/>
      <c r="CSB11" s="398"/>
      <c r="CSC11" s="398"/>
      <c r="CSD11" s="398"/>
      <c r="CSE11" s="398"/>
      <c r="CSF11" s="398"/>
      <c r="CSG11" s="398"/>
      <c r="CSH11" s="398"/>
      <c r="CSI11" s="398"/>
      <c r="CSJ11" s="398"/>
      <c r="CSK11" s="398"/>
      <c r="CSL11" s="398"/>
      <c r="CSM11" s="398"/>
      <c r="CSN11" s="398"/>
      <c r="CSO11" s="398"/>
      <c r="CSP11" s="398"/>
      <c r="CSQ11" s="398"/>
      <c r="CSR11" s="398"/>
      <c r="CSS11" s="398"/>
      <c r="CST11" s="398"/>
      <c r="CSU11" s="398"/>
      <c r="CSV11" s="398"/>
      <c r="CSW11" s="398"/>
      <c r="CSX11" s="398"/>
      <c r="CSY11" s="398"/>
      <c r="CSZ11" s="398"/>
      <c r="CTA11" s="398"/>
      <c r="CTB11" s="398"/>
      <c r="CTC11" s="398"/>
      <c r="CTD11" s="398"/>
      <c r="CTE11" s="398"/>
      <c r="CTF11" s="398"/>
      <c r="CTG11" s="398"/>
      <c r="CTH11" s="398"/>
      <c r="CTI11" s="398"/>
      <c r="CTJ11" s="398"/>
      <c r="CTK11" s="398"/>
      <c r="CTL11" s="398"/>
      <c r="CTM11" s="398"/>
      <c r="CTN11" s="398"/>
      <c r="CTO11" s="398"/>
      <c r="CTP11" s="398"/>
      <c r="CTQ11" s="398"/>
      <c r="CTR11" s="398"/>
      <c r="CTS11" s="398"/>
      <c r="CTT11" s="398"/>
      <c r="CTU11" s="398"/>
      <c r="CTV11" s="398"/>
      <c r="CTW11" s="398"/>
      <c r="CTX11" s="398"/>
      <c r="CTY11" s="398"/>
      <c r="CTZ11" s="398"/>
      <c r="CUA11" s="398"/>
      <c r="CUB11" s="398"/>
      <c r="CUC11" s="398"/>
      <c r="CUD11" s="398"/>
      <c r="CUE11" s="398"/>
      <c r="CUF11" s="398"/>
      <c r="CUG11" s="398"/>
      <c r="CUH11" s="398"/>
      <c r="CUI11" s="398"/>
      <c r="CUJ11" s="398"/>
      <c r="CUK11" s="398"/>
      <c r="CUL11" s="398"/>
      <c r="CUM11" s="398"/>
      <c r="CUN11" s="398"/>
      <c r="CUO11" s="398"/>
      <c r="CUP11" s="398"/>
      <c r="CUQ11" s="398"/>
      <c r="CUR11" s="398"/>
      <c r="CUS11" s="398"/>
      <c r="CUT11" s="398"/>
      <c r="CUU11" s="398"/>
      <c r="CUV11" s="398"/>
      <c r="CUW11" s="398"/>
      <c r="CUX11" s="398"/>
      <c r="CUY11" s="398"/>
      <c r="CUZ11" s="398"/>
      <c r="CVA11" s="398"/>
      <c r="CVB11" s="398"/>
      <c r="CVC11" s="398"/>
      <c r="CVD11" s="398"/>
      <c r="CVE11" s="398"/>
      <c r="CVF11" s="398"/>
      <c r="CVG11" s="398"/>
      <c r="CVH11" s="398"/>
      <c r="CVI11" s="398"/>
      <c r="CVJ11" s="398"/>
      <c r="CVK11" s="398"/>
      <c r="CVL11" s="398"/>
      <c r="CVM11" s="398"/>
      <c r="CVN11" s="398"/>
      <c r="CVO11" s="398"/>
      <c r="CVP11" s="398"/>
      <c r="CVQ11" s="398"/>
      <c r="CVR11" s="398"/>
      <c r="CVS11" s="398"/>
      <c r="CVT11" s="398"/>
      <c r="CVU11" s="398"/>
      <c r="CVV11" s="398"/>
      <c r="CVW11" s="398"/>
      <c r="CVX11" s="398"/>
      <c r="CVY11" s="398"/>
      <c r="CVZ11" s="398"/>
      <c r="CWA11" s="398"/>
      <c r="CWB11" s="398"/>
      <c r="CWC11" s="398"/>
      <c r="CWD11" s="398"/>
      <c r="CWE11" s="398"/>
      <c r="CWF11" s="398"/>
      <c r="CWG11" s="398"/>
      <c r="CWH11" s="398"/>
      <c r="CWI11" s="398"/>
      <c r="CWJ11" s="398"/>
      <c r="CWK11" s="398"/>
      <c r="CWL11" s="398"/>
      <c r="CWM11" s="398"/>
      <c r="CWN11" s="398"/>
      <c r="CWO11" s="398"/>
      <c r="CWP11" s="398"/>
      <c r="CWQ11" s="398"/>
      <c r="CWR11" s="398"/>
      <c r="CWS11" s="398"/>
      <c r="CWT11" s="398"/>
      <c r="CWU11" s="398"/>
      <c r="CWV11" s="398"/>
      <c r="CWW11" s="398"/>
      <c r="CWX11" s="398"/>
      <c r="CWY11" s="398"/>
      <c r="CWZ11" s="398"/>
      <c r="CXA11" s="398"/>
      <c r="CXB11" s="398"/>
      <c r="CXC11" s="398"/>
      <c r="CXD11" s="398"/>
      <c r="CXE11" s="398"/>
      <c r="CXF11" s="398"/>
      <c r="CXG11" s="398"/>
      <c r="CXH11" s="398"/>
      <c r="CXI11" s="398"/>
      <c r="CXJ11" s="398"/>
      <c r="CXK11" s="398"/>
      <c r="CXL11" s="398"/>
      <c r="CXM11" s="398"/>
      <c r="CXN11" s="398"/>
      <c r="CXO11" s="398"/>
      <c r="CXP11" s="398"/>
      <c r="CXQ11" s="398"/>
      <c r="CXR11" s="398"/>
      <c r="CXS11" s="398"/>
      <c r="CXT11" s="398"/>
      <c r="CXU11" s="398"/>
      <c r="CXV11" s="398"/>
      <c r="CXW11" s="398"/>
      <c r="CXX11" s="398"/>
      <c r="CXY11" s="398"/>
      <c r="CXZ11" s="398"/>
      <c r="CYA11" s="398"/>
      <c r="CYB11" s="398"/>
      <c r="CYC11" s="398"/>
      <c r="CYD11" s="398"/>
      <c r="CYE11" s="398"/>
      <c r="CYF11" s="398"/>
      <c r="CYG11" s="398"/>
      <c r="CYH11" s="398"/>
      <c r="CYI11" s="398"/>
      <c r="CYJ11" s="398"/>
      <c r="CYK11" s="398"/>
      <c r="CYL11" s="398"/>
      <c r="CYM11" s="398"/>
      <c r="CYN11" s="398"/>
      <c r="CYO11" s="398"/>
      <c r="CYP11" s="398"/>
      <c r="CYQ11" s="398"/>
      <c r="CYR11" s="398"/>
      <c r="CYS11" s="398"/>
      <c r="CYT11" s="398"/>
      <c r="CYU11" s="398"/>
      <c r="CYV11" s="398"/>
      <c r="CYW11" s="398"/>
      <c r="CYX11" s="398"/>
      <c r="CYY11" s="398"/>
      <c r="CYZ11" s="398"/>
      <c r="CZA11" s="398"/>
      <c r="CZB11" s="398"/>
      <c r="CZC11" s="398"/>
      <c r="CZD11" s="398"/>
      <c r="CZE11" s="398"/>
      <c r="CZF11" s="398"/>
      <c r="CZG11" s="398"/>
      <c r="CZH11" s="398"/>
      <c r="CZI11" s="398"/>
      <c r="CZJ11" s="398"/>
      <c r="CZK11" s="398"/>
      <c r="CZL11" s="398"/>
      <c r="CZM11" s="398"/>
      <c r="CZN11" s="398"/>
      <c r="CZO11" s="398"/>
      <c r="CZP11" s="398"/>
      <c r="CZQ11" s="398"/>
      <c r="CZR11" s="398"/>
      <c r="CZS11" s="398"/>
      <c r="CZT11" s="398"/>
      <c r="CZU11" s="398"/>
      <c r="CZV11" s="398"/>
      <c r="CZW11" s="398"/>
      <c r="CZX11" s="398"/>
      <c r="CZY11" s="398"/>
      <c r="CZZ11" s="398"/>
      <c r="DAA11" s="398"/>
      <c r="DAB11" s="398"/>
      <c r="DAC11" s="398"/>
      <c r="DAD11" s="398"/>
      <c r="DAE11" s="398"/>
      <c r="DAF11" s="398"/>
      <c r="DAG11" s="398"/>
      <c r="DAH11" s="398"/>
      <c r="DAI11" s="398"/>
      <c r="DAJ11" s="398"/>
      <c r="DAK11" s="398"/>
      <c r="DAL11" s="398"/>
      <c r="DAM11" s="398"/>
      <c r="DAN11" s="398"/>
      <c r="DAO11" s="398"/>
      <c r="DAP11" s="398"/>
      <c r="DAQ11" s="398"/>
      <c r="DAR11" s="398"/>
      <c r="DAS11" s="398"/>
      <c r="DAT11" s="398"/>
      <c r="DAU11" s="398"/>
      <c r="DAV11" s="398"/>
      <c r="DAW11" s="398"/>
      <c r="DAX11" s="398"/>
      <c r="DAY11" s="398"/>
      <c r="DAZ11" s="398"/>
      <c r="DBA11" s="398"/>
      <c r="DBB11" s="398"/>
      <c r="DBC11" s="398"/>
      <c r="DBD11" s="398"/>
      <c r="DBE11" s="398"/>
      <c r="DBF11" s="398"/>
      <c r="DBG11" s="398"/>
      <c r="DBH11" s="398"/>
      <c r="DBI11" s="398"/>
      <c r="DBJ11" s="398"/>
      <c r="DBK11" s="398"/>
      <c r="DBL11" s="398"/>
      <c r="DBM11" s="398"/>
      <c r="DBN11" s="398"/>
      <c r="DBO11" s="398"/>
      <c r="DBP11" s="398"/>
      <c r="DBQ11" s="398"/>
      <c r="DBR11" s="398"/>
      <c r="DBS11" s="398"/>
      <c r="DBT11" s="398"/>
      <c r="DBU11" s="398"/>
      <c r="DBV11" s="398"/>
      <c r="DBW11" s="398"/>
      <c r="DBX11" s="398"/>
      <c r="DBY11" s="398"/>
      <c r="DBZ11" s="398"/>
      <c r="DCA11" s="398"/>
      <c r="DCB11" s="398"/>
      <c r="DCC11" s="398"/>
      <c r="DCD11" s="398"/>
      <c r="DCE11" s="398"/>
      <c r="DCF11" s="398"/>
      <c r="DCG11" s="398"/>
      <c r="DCH11" s="398"/>
      <c r="DCI11" s="398"/>
      <c r="DCJ11" s="398"/>
      <c r="DCK11" s="398"/>
      <c r="DCL11" s="398"/>
      <c r="DCM11" s="398"/>
      <c r="DCN11" s="398"/>
      <c r="DCO11" s="398"/>
      <c r="DCP11" s="398"/>
      <c r="DCQ11" s="398"/>
      <c r="DCR11" s="398"/>
      <c r="DCS11" s="398"/>
      <c r="DCT11" s="398"/>
      <c r="DCU11" s="398"/>
      <c r="DCV11" s="398"/>
      <c r="DCW11" s="398"/>
      <c r="DCX11" s="398"/>
      <c r="DCY11" s="398"/>
      <c r="DCZ11" s="398"/>
      <c r="DDA11" s="398"/>
      <c r="DDB11" s="398"/>
      <c r="DDC11" s="398"/>
      <c r="DDD11" s="398"/>
      <c r="DDE11" s="398"/>
      <c r="DDF11" s="398"/>
      <c r="DDG11" s="398"/>
      <c r="DDH11" s="398"/>
      <c r="DDI11" s="398"/>
      <c r="DDJ11" s="398"/>
      <c r="DDK11" s="398"/>
      <c r="DDL11" s="398"/>
      <c r="DDM11" s="398"/>
      <c r="DDN11" s="398"/>
      <c r="DDO11" s="398"/>
      <c r="DDP11" s="398"/>
      <c r="DDQ11" s="398"/>
      <c r="DDR11" s="398"/>
      <c r="DDS11" s="398"/>
      <c r="DDT11" s="398"/>
      <c r="DDU11" s="398"/>
      <c r="DDV11" s="398"/>
      <c r="DDW11" s="398"/>
      <c r="DDX11" s="398"/>
      <c r="DDY11" s="398"/>
      <c r="DDZ11" s="398"/>
      <c r="DEA11" s="398"/>
      <c r="DEB11" s="398"/>
      <c r="DEC11" s="398"/>
      <c r="DED11" s="398"/>
      <c r="DEE11" s="398"/>
      <c r="DEF11" s="398"/>
      <c r="DEG11" s="398"/>
      <c r="DEH11" s="398"/>
      <c r="DEI11" s="398"/>
      <c r="DEJ11" s="398"/>
      <c r="DEK11" s="398"/>
      <c r="DEL11" s="398"/>
      <c r="DEM11" s="398"/>
      <c r="DEN11" s="398"/>
      <c r="DEO11" s="398"/>
      <c r="DEP11" s="398"/>
      <c r="DEQ11" s="398"/>
      <c r="DER11" s="398"/>
      <c r="DES11" s="398"/>
      <c r="DET11" s="398"/>
      <c r="DEU11" s="398"/>
      <c r="DEV11" s="398"/>
      <c r="DEW11" s="398"/>
      <c r="DEX11" s="398"/>
      <c r="DEY11" s="398"/>
      <c r="DEZ11" s="398"/>
      <c r="DFA11" s="398"/>
      <c r="DFB11" s="398"/>
      <c r="DFC11" s="398"/>
      <c r="DFD11" s="398"/>
      <c r="DFE11" s="398"/>
      <c r="DFF11" s="398"/>
      <c r="DFG11" s="398"/>
      <c r="DFH11" s="398"/>
      <c r="DFI11" s="398"/>
      <c r="DFJ11" s="398"/>
      <c r="DFK11" s="398"/>
      <c r="DFL11" s="398"/>
      <c r="DFM11" s="398"/>
      <c r="DFN11" s="398"/>
      <c r="DFO11" s="398"/>
      <c r="DFP11" s="398"/>
      <c r="DFQ11" s="398"/>
      <c r="DFR11" s="398"/>
      <c r="DFS11" s="398"/>
      <c r="DFT11" s="398"/>
      <c r="DFU11" s="398"/>
      <c r="DFV11" s="398"/>
      <c r="DFW11" s="398"/>
      <c r="DFX11" s="398"/>
      <c r="DFY11" s="398"/>
      <c r="DFZ11" s="398"/>
      <c r="DGA11" s="398"/>
      <c r="DGB11" s="398"/>
      <c r="DGC11" s="398"/>
      <c r="DGD11" s="398"/>
      <c r="DGE11" s="398"/>
      <c r="DGF11" s="398"/>
      <c r="DGG11" s="398"/>
      <c r="DGH11" s="398"/>
      <c r="DGI11" s="398"/>
      <c r="DGJ11" s="398"/>
      <c r="DGK11" s="398"/>
      <c r="DGL11" s="398"/>
      <c r="DGM11" s="398"/>
      <c r="DGN11" s="398"/>
      <c r="DGO11" s="398"/>
      <c r="DGP11" s="398"/>
      <c r="DGQ11" s="398"/>
      <c r="DGR11" s="398"/>
      <c r="DGS11" s="398"/>
      <c r="DGT11" s="398"/>
      <c r="DGU11" s="398"/>
      <c r="DGV11" s="398"/>
      <c r="DGW11" s="398"/>
      <c r="DGX11" s="398"/>
      <c r="DGY11" s="398"/>
      <c r="DGZ11" s="398"/>
      <c r="DHA11" s="398"/>
      <c r="DHB11" s="398"/>
      <c r="DHC11" s="398"/>
      <c r="DHD11" s="398"/>
      <c r="DHE11" s="398"/>
      <c r="DHF11" s="398"/>
      <c r="DHG11" s="398"/>
      <c r="DHH11" s="398"/>
      <c r="DHI11" s="398"/>
      <c r="DHJ11" s="398"/>
      <c r="DHK11" s="398"/>
      <c r="DHL11" s="398"/>
      <c r="DHM11" s="398"/>
      <c r="DHN11" s="398"/>
      <c r="DHO11" s="398"/>
      <c r="DHP11" s="398"/>
      <c r="DHQ11" s="398"/>
      <c r="DHR11" s="398"/>
      <c r="DHS11" s="398"/>
      <c r="DHT11" s="398"/>
      <c r="DHU11" s="398"/>
      <c r="DHV11" s="398"/>
      <c r="DHW11" s="398"/>
      <c r="DHX11" s="398"/>
      <c r="DHY11" s="398"/>
      <c r="DHZ11" s="398"/>
      <c r="DIA11" s="398"/>
      <c r="DIB11" s="398"/>
      <c r="DIC11" s="398"/>
      <c r="DID11" s="398"/>
      <c r="DIE11" s="398"/>
      <c r="DIF11" s="398"/>
      <c r="DIG11" s="398"/>
      <c r="DIH11" s="398"/>
      <c r="DII11" s="398"/>
      <c r="DIJ11" s="398"/>
      <c r="DIK11" s="398"/>
      <c r="DIL11" s="398"/>
      <c r="DIM11" s="398"/>
      <c r="DIN11" s="398"/>
      <c r="DIO11" s="398"/>
      <c r="DIP11" s="398"/>
      <c r="DIQ11" s="398"/>
      <c r="DIR11" s="398"/>
      <c r="DIS11" s="398"/>
      <c r="DIT11" s="398"/>
      <c r="DIU11" s="398"/>
      <c r="DIV11" s="398"/>
      <c r="DIW11" s="398"/>
      <c r="DIX11" s="398"/>
      <c r="DIY11" s="398"/>
      <c r="DIZ11" s="398"/>
      <c r="DJA11" s="398"/>
      <c r="DJB11" s="398"/>
      <c r="DJC11" s="398"/>
      <c r="DJD11" s="398"/>
      <c r="DJE11" s="398"/>
      <c r="DJF11" s="398"/>
      <c r="DJG11" s="398"/>
      <c r="DJH11" s="398"/>
      <c r="DJI11" s="398"/>
      <c r="DJJ11" s="398"/>
      <c r="DJK11" s="398"/>
      <c r="DJL11" s="398"/>
      <c r="DJM11" s="398"/>
      <c r="DJN11" s="398"/>
      <c r="DJO11" s="398"/>
      <c r="DJP11" s="398"/>
      <c r="DJQ11" s="398"/>
      <c r="DJR11" s="398"/>
      <c r="DJS11" s="398"/>
      <c r="DJT11" s="398"/>
      <c r="DJU11" s="398"/>
      <c r="DJV11" s="398"/>
      <c r="DJW11" s="398"/>
      <c r="DJX11" s="398"/>
      <c r="DJY11" s="398"/>
      <c r="DJZ11" s="398"/>
      <c r="DKA11" s="398"/>
      <c r="DKB11" s="398"/>
      <c r="DKC11" s="398"/>
      <c r="DKD11" s="398"/>
      <c r="DKE11" s="398"/>
      <c r="DKF11" s="398"/>
      <c r="DKG11" s="398"/>
      <c r="DKH11" s="398"/>
      <c r="DKI11" s="398"/>
      <c r="DKJ11" s="398"/>
      <c r="DKK11" s="398"/>
      <c r="DKL11" s="398"/>
      <c r="DKM11" s="398"/>
      <c r="DKN11" s="398"/>
      <c r="DKO11" s="398"/>
      <c r="DKP11" s="398"/>
      <c r="DKQ11" s="398"/>
      <c r="DKR11" s="398"/>
      <c r="DKS11" s="398"/>
      <c r="DKT11" s="398"/>
      <c r="DKU11" s="398"/>
      <c r="DKV11" s="398"/>
      <c r="DKW11" s="398"/>
      <c r="DKX11" s="398"/>
      <c r="DKY11" s="398"/>
      <c r="DKZ11" s="398"/>
      <c r="DLA11" s="398"/>
      <c r="DLB11" s="398"/>
      <c r="DLC11" s="398"/>
      <c r="DLD11" s="398"/>
      <c r="DLE11" s="398"/>
      <c r="DLF11" s="398"/>
      <c r="DLG11" s="398"/>
      <c r="DLH11" s="398"/>
      <c r="DLI11" s="398"/>
      <c r="DLJ11" s="398"/>
      <c r="DLK11" s="398"/>
      <c r="DLL11" s="398"/>
      <c r="DLM11" s="398"/>
      <c r="DLN11" s="398"/>
      <c r="DLO11" s="398"/>
      <c r="DLP11" s="398"/>
      <c r="DLQ11" s="398"/>
      <c r="DLR11" s="398"/>
      <c r="DLS11" s="398"/>
      <c r="DLT11" s="398"/>
      <c r="DLU11" s="398"/>
      <c r="DLV11" s="398"/>
      <c r="DLW11" s="398"/>
      <c r="DLX11" s="398"/>
      <c r="DLY11" s="398"/>
      <c r="DLZ11" s="398"/>
      <c r="DMA11" s="398"/>
      <c r="DMB11" s="398"/>
      <c r="DMC11" s="398"/>
      <c r="DMD11" s="398"/>
      <c r="DME11" s="398"/>
      <c r="DMF11" s="398"/>
      <c r="DMG11" s="398"/>
      <c r="DMH11" s="398"/>
      <c r="DMI11" s="398"/>
      <c r="DMJ11" s="398"/>
      <c r="DMK11" s="398"/>
      <c r="DML11" s="398"/>
      <c r="DMM11" s="398"/>
      <c r="DMN11" s="398"/>
      <c r="DMO11" s="398"/>
      <c r="DMP11" s="398"/>
      <c r="DMQ11" s="398"/>
      <c r="DMR11" s="398"/>
      <c r="DMS11" s="398"/>
      <c r="DMT11" s="398"/>
      <c r="DMU11" s="398"/>
      <c r="DMV11" s="398"/>
      <c r="DMW11" s="398"/>
      <c r="DMX11" s="398"/>
      <c r="DMY11" s="398"/>
      <c r="DMZ11" s="398"/>
      <c r="DNA11" s="398"/>
      <c r="DNB11" s="398"/>
      <c r="DNC11" s="398"/>
      <c r="DND11" s="398"/>
      <c r="DNE11" s="398"/>
      <c r="DNF11" s="398"/>
      <c r="DNG11" s="398"/>
      <c r="DNH11" s="398"/>
      <c r="DNI11" s="398"/>
      <c r="DNJ11" s="398"/>
      <c r="DNK11" s="398"/>
      <c r="DNL11" s="398"/>
      <c r="DNM11" s="398"/>
      <c r="DNN11" s="398"/>
      <c r="DNO11" s="398"/>
      <c r="DNP11" s="398"/>
      <c r="DNQ11" s="398"/>
      <c r="DNR11" s="398"/>
      <c r="DNS11" s="398"/>
      <c r="DNT11" s="398"/>
      <c r="DNU11" s="398"/>
      <c r="DNV11" s="398"/>
      <c r="DNW11" s="398"/>
      <c r="DNX11" s="398"/>
      <c r="DNY11" s="398"/>
      <c r="DNZ11" s="398"/>
      <c r="DOA11" s="398"/>
      <c r="DOB11" s="398"/>
      <c r="DOC11" s="398"/>
      <c r="DOD11" s="398"/>
      <c r="DOE11" s="398"/>
      <c r="DOF11" s="398"/>
      <c r="DOG11" s="398"/>
      <c r="DOH11" s="398"/>
      <c r="DOI11" s="398"/>
      <c r="DOJ11" s="398"/>
      <c r="DOK11" s="398"/>
      <c r="DOL11" s="398"/>
      <c r="DOM11" s="398"/>
      <c r="DON11" s="398"/>
      <c r="DOO11" s="398"/>
      <c r="DOP11" s="398"/>
      <c r="DOQ11" s="398"/>
      <c r="DOR11" s="398"/>
      <c r="DOS11" s="398"/>
      <c r="DOT11" s="398"/>
      <c r="DOU11" s="398"/>
      <c r="DOV11" s="398"/>
      <c r="DOW11" s="398"/>
      <c r="DOX11" s="398"/>
      <c r="DOY11" s="398"/>
      <c r="DOZ11" s="398"/>
      <c r="DPA11" s="398"/>
      <c r="DPB11" s="398"/>
      <c r="DPC11" s="398"/>
      <c r="DPD11" s="398"/>
      <c r="DPE11" s="398"/>
      <c r="DPF11" s="398"/>
      <c r="DPG11" s="398"/>
      <c r="DPH11" s="398"/>
      <c r="DPI11" s="398"/>
      <c r="DPJ11" s="398"/>
      <c r="DPK11" s="398"/>
      <c r="DPL11" s="398"/>
      <c r="DPM11" s="398"/>
      <c r="DPN11" s="398"/>
      <c r="DPO11" s="398"/>
      <c r="DPP11" s="398"/>
      <c r="DPQ11" s="398"/>
      <c r="DPR11" s="398"/>
      <c r="DPS11" s="398"/>
      <c r="DPT11" s="398"/>
      <c r="DPU11" s="398"/>
      <c r="DPV11" s="398"/>
      <c r="DPW11" s="398"/>
      <c r="DPX11" s="398"/>
      <c r="DPY11" s="398"/>
      <c r="DPZ11" s="398"/>
      <c r="DQA11" s="398"/>
      <c r="DQB11" s="398"/>
      <c r="DQC11" s="398"/>
      <c r="DQD11" s="398"/>
      <c r="DQE11" s="398"/>
      <c r="DQF11" s="398"/>
      <c r="DQG11" s="398"/>
      <c r="DQH11" s="398"/>
      <c r="DQI11" s="398"/>
      <c r="DQJ11" s="398"/>
      <c r="DQK11" s="398"/>
      <c r="DQL11" s="398"/>
      <c r="DQM11" s="398"/>
      <c r="DQN11" s="398"/>
      <c r="DQO11" s="398"/>
      <c r="DQP11" s="398"/>
      <c r="DQQ11" s="398"/>
      <c r="DQR11" s="398"/>
      <c r="DQS11" s="398"/>
      <c r="DQT11" s="398"/>
      <c r="DQU11" s="398"/>
      <c r="DQV11" s="398"/>
      <c r="DQW11" s="398"/>
      <c r="DQX11" s="398"/>
      <c r="DQY11" s="398"/>
      <c r="DQZ11" s="398"/>
      <c r="DRA11" s="398"/>
      <c r="DRB11" s="398"/>
      <c r="DRC11" s="398"/>
      <c r="DRD11" s="398"/>
      <c r="DRE11" s="398"/>
      <c r="DRF11" s="398"/>
      <c r="DRG11" s="398"/>
      <c r="DRH11" s="398"/>
      <c r="DRI11" s="398"/>
      <c r="DRJ11" s="398"/>
      <c r="DRK11" s="398"/>
      <c r="DRL11" s="398"/>
      <c r="DRM11" s="398"/>
      <c r="DRN11" s="398"/>
      <c r="DRO11" s="398"/>
      <c r="DRP11" s="398"/>
      <c r="DRQ11" s="398"/>
      <c r="DRR11" s="398"/>
      <c r="DRS11" s="398"/>
      <c r="DRT11" s="398"/>
      <c r="DRU11" s="398"/>
      <c r="DRV11" s="398"/>
      <c r="DRW11" s="398"/>
      <c r="DRX11" s="398"/>
      <c r="DRY11" s="398"/>
      <c r="DRZ11" s="398"/>
      <c r="DSA11" s="398"/>
      <c r="DSB11" s="398"/>
      <c r="DSC11" s="398"/>
      <c r="DSD11" s="398"/>
      <c r="DSE11" s="398"/>
      <c r="DSF11" s="398"/>
      <c r="DSG11" s="398"/>
      <c r="DSH11" s="398"/>
      <c r="DSI11" s="398"/>
      <c r="DSJ11" s="398"/>
      <c r="DSK11" s="398"/>
      <c r="DSL11" s="398"/>
      <c r="DSM11" s="398"/>
      <c r="DSN11" s="398"/>
      <c r="DSO11" s="398"/>
      <c r="DSP11" s="398"/>
      <c r="DSQ11" s="398"/>
      <c r="DSR11" s="398"/>
      <c r="DSS11" s="398"/>
      <c r="DST11" s="398"/>
      <c r="DSU11" s="398"/>
      <c r="DSV11" s="398"/>
      <c r="DSW11" s="398"/>
      <c r="DSX11" s="398"/>
      <c r="DSY11" s="398"/>
      <c r="DSZ11" s="398"/>
      <c r="DTA11" s="398"/>
      <c r="DTB11" s="398"/>
      <c r="DTC11" s="398"/>
      <c r="DTD11" s="398"/>
      <c r="DTE11" s="398"/>
      <c r="DTF11" s="398"/>
      <c r="DTG11" s="398"/>
      <c r="DTH11" s="398"/>
      <c r="DTI11" s="398"/>
      <c r="DTJ11" s="398"/>
      <c r="DTK11" s="398"/>
      <c r="DTL11" s="398"/>
      <c r="DTM11" s="398"/>
      <c r="DTN11" s="398"/>
      <c r="DTO11" s="398"/>
      <c r="DTP11" s="398"/>
      <c r="DTQ11" s="398"/>
      <c r="DTR11" s="398"/>
      <c r="DTS11" s="398"/>
      <c r="DTT11" s="398"/>
      <c r="DTU11" s="398"/>
      <c r="DTV11" s="398"/>
      <c r="DTW11" s="398"/>
      <c r="DTX11" s="398"/>
      <c r="DTY11" s="398"/>
      <c r="DTZ11" s="398"/>
      <c r="DUA11" s="398"/>
      <c r="DUB11" s="398"/>
      <c r="DUC11" s="398"/>
      <c r="DUD11" s="398"/>
      <c r="DUE11" s="398"/>
      <c r="DUF11" s="398"/>
      <c r="DUG11" s="398"/>
      <c r="DUH11" s="398"/>
      <c r="DUI11" s="398"/>
      <c r="DUJ11" s="398"/>
      <c r="DUK11" s="398"/>
      <c r="DUL11" s="398"/>
      <c r="DUM11" s="398"/>
      <c r="DUN11" s="398"/>
      <c r="DUO11" s="398"/>
      <c r="DUP11" s="398"/>
      <c r="DUQ11" s="398"/>
      <c r="DUR11" s="398"/>
      <c r="DUS11" s="398"/>
      <c r="DUT11" s="398"/>
      <c r="DUU11" s="398"/>
      <c r="DUV11" s="398"/>
      <c r="DUW11" s="398"/>
      <c r="DUX11" s="398"/>
      <c r="DUY11" s="398"/>
      <c r="DUZ11" s="398"/>
      <c r="DVA11" s="398"/>
      <c r="DVB11" s="398"/>
      <c r="DVC11" s="398"/>
      <c r="DVD11" s="398"/>
      <c r="DVE11" s="398"/>
      <c r="DVF11" s="398"/>
      <c r="DVG11" s="398"/>
      <c r="DVH11" s="398"/>
      <c r="DVI11" s="398"/>
      <c r="DVJ11" s="398"/>
      <c r="DVK11" s="398"/>
      <c r="DVL11" s="398"/>
      <c r="DVM11" s="398"/>
      <c r="DVN11" s="398"/>
      <c r="DVO11" s="398"/>
      <c r="DVP11" s="398"/>
      <c r="DVQ11" s="398"/>
      <c r="DVR11" s="398"/>
      <c r="DVS11" s="398"/>
      <c r="DVT11" s="398"/>
      <c r="DVU11" s="398"/>
      <c r="DVV11" s="398"/>
      <c r="DVW11" s="398"/>
      <c r="DVX11" s="398"/>
      <c r="DVY11" s="398"/>
      <c r="DVZ11" s="398"/>
      <c r="DWA11" s="398"/>
      <c r="DWB11" s="398"/>
      <c r="DWC11" s="398"/>
      <c r="DWD11" s="398"/>
      <c r="DWE11" s="398"/>
      <c r="DWF11" s="398"/>
      <c r="DWG11" s="398"/>
      <c r="DWH11" s="398"/>
      <c r="DWI11" s="398"/>
      <c r="DWJ11" s="398"/>
      <c r="DWK11" s="398"/>
      <c r="DWL11" s="398"/>
      <c r="DWM11" s="398"/>
      <c r="DWN11" s="398"/>
      <c r="DWO11" s="398"/>
      <c r="DWP11" s="398"/>
      <c r="DWQ11" s="398"/>
      <c r="DWR11" s="398"/>
      <c r="DWS11" s="398"/>
      <c r="DWT11" s="398"/>
      <c r="DWU11" s="398"/>
      <c r="DWV11" s="398"/>
      <c r="DWW11" s="398"/>
      <c r="DWX11" s="398"/>
      <c r="DWY11" s="398"/>
      <c r="DWZ11" s="398"/>
      <c r="DXA11" s="398"/>
      <c r="DXB11" s="398"/>
      <c r="DXC11" s="398"/>
      <c r="DXD11" s="398"/>
      <c r="DXE11" s="398"/>
      <c r="DXF11" s="398"/>
      <c r="DXG11" s="398"/>
      <c r="DXH11" s="398"/>
      <c r="DXI11" s="398"/>
      <c r="DXJ11" s="398"/>
      <c r="DXK11" s="398"/>
      <c r="DXL11" s="398"/>
      <c r="DXM11" s="398"/>
      <c r="DXN11" s="398"/>
      <c r="DXO11" s="398"/>
      <c r="DXP11" s="398"/>
      <c r="DXQ11" s="398"/>
      <c r="DXR11" s="398"/>
      <c r="DXS11" s="398"/>
      <c r="DXT11" s="398"/>
      <c r="DXU11" s="398"/>
      <c r="DXV11" s="398"/>
      <c r="DXW11" s="398"/>
      <c r="DXX11" s="398"/>
      <c r="DXY11" s="398"/>
      <c r="DXZ11" s="398"/>
      <c r="DYA11" s="398"/>
      <c r="DYB11" s="398"/>
      <c r="DYC11" s="398"/>
      <c r="DYD11" s="398"/>
      <c r="DYE11" s="398"/>
      <c r="DYF11" s="398"/>
      <c r="DYG11" s="398"/>
      <c r="DYH11" s="398"/>
      <c r="DYI11" s="398"/>
      <c r="DYJ11" s="398"/>
      <c r="DYK11" s="398"/>
      <c r="DYL11" s="398"/>
      <c r="DYM11" s="398"/>
      <c r="DYN11" s="398"/>
      <c r="DYO11" s="398"/>
      <c r="DYP11" s="398"/>
      <c r="DYQ11" s="398"/>
      <c r="DYR11" s="398"/>
      <c r="DYS11" s="398"/>
      <c r="DYT11" s="398"/>
      <c r="DYU11" s="398"/>
      <c r="DYV11" s="398"/>
      <c r="DYW11" s="398"/>
      <c r="DYX11" s="398"/>
      <c r="DYY11" s="398"/>
      <c r="DYZ11" s="398"/>
      <c r="DZA11" s="398"/>
      <c r="DZB11" s="398"/>
      <c r="DZC11" s="398"/>
      <c r="DZD11" s="398"/>
      <c r="DZE11" s="398"/>
      <c r="DZF11" s="398"/>
      <c r="DZG11" s="398"/>
      <c r="DZH11" s="398"/>
      <c r="DZI11" s="398"/>
      <c r="DZJ11" s="398"/>
      <c r="DZK11" s="398"/>
      <c r="DZL11" s="398"/>
      <c r="DZM11" s="398"/>
      <c r="DZN11" s="398"/>
      <c r="DZO11" s="398"/>
      <c r="DZP11" s="398"/>
      <c r="DZQ11" s="398"/>
      <c r="DZR11" s="398"/>
      <c r="DZS11" s="398"/>
      <c r="DZT11" s="398"/>
      <c r="DZU11" s="398"/>
      <c r="DZV11" s="398"/>
      <c r="DZW11" s="398"/>
      <c r="DZX11" s="398"/>
      <c r="DZY11" s="398"/>
      <c r="DZZ11" s="398"/>
      <c r="EAA11" s="398"/>
      <c r="EAB11" s="398"/>
      <c r="EAC11" s="398"/>
      <c r="EAD11" s="398"/>
      <c r="EAE11" s="398"/>
      <c r="EAF11" s="398"/>
      <c r="EAG11" s="398"/>
      <c r="EAH11" s="398"/>
      <c r="EAI11" s="398"/>
      <c r="EAJ11" s="398"/>
      <c r="EAK11" s="398"/>
      <c r="EAL11" s="398"/>
      <c r="EAM11" s="398"/>
      <c r="EAN11" s="398"/>
      <c r="EAO11" s="398"/>
      <c r="EAP11" s="398"/>
      <c r="EAQ11" s="398"/>
      <c r="EAR11" s="398"/>
      <c r="EAS11" s="398"/>
      <c r="EAT11" s="398"/>
      <c r="EAU11" s="398"/>
      <c r="EAV11" s="398"/>
      <c r="EAW11" s="398"/>
      <c r="EAX11" s="398"/>
      <c r="EAY11" s="398"/>
      <c r="EAZ11" s="398"/>
      <c r="EBA11" s="398"/>
      <c r="EBB11" s="398"/>
      <c r="EBC11" s="398"/>
      <c r="EBD11" s="398"/>
      <c r="EBE11" s="398"/>
      <c r="EBF11" s="398"/>
      <c r="EBG11" s="398"/>
      <c r="EBH11" s="398"/>
      <c r="EBI11" s="398"/>
      <c r="EBJ11" s="398"/>
      <c r="EBK11" s="398"/>
      <c r="EBL11" s="398"/>
      <c r="EBM11" s="398"/>
      <c r="EBN11" s="398"/>
      <c r="EBO11" s="398"/>
      <c r="EBP11" s="398"/>
      <c r="EBQ11" s="398"/>
      <c r="EBR11" s="398"/>
      <c r="EBS11" s="398"/>
      <c r="EBT11" s="398"/>
      <c r="EBU11" s="398"/>
      <c r="EBV11" s="398"/>
      <c r="EBW11" s="398"/>
      <c r="EBX11" s="398"/>
      <c r="EBY11" s="398"/>
      <c r="EBZ11" s="398"/>
      <c r="ECA11" s="398"/>
      <c r="ECB11" s="398"/>
      <c r="ECC11" s="398"/>
      <c r="ECD11" s="398"/>
      <c r="ECE11" s="398"/>
      <c r="ECF11" s="398"/>
      <c r="ECG11" s="398"/>
      <c r="ECH11" s="398"/>
      <c r="ECI11" s="398"/>
      <c r="ECJ11" s="398"/>
      <c r="ECK11" s="398"/>
      <c r="ECL11" s="398"/>
      <c r="ECM11" s="398"/>
      <c r="ECN11" s="398"/>
      <c r="ECO11" s="398"/>
      <c r="ECP11" s="398"/>
      <c r="ECQ11" s="398"/>
      <c r="ECR11" s="398"/>
      <c r="ECS11" s="398"/>
      <c r="ECT11" s="398"/>
      <c r="ECU11" s="398"/>
      <c r="ECV11" s="398"/>
      <c r="ECW11" s="398"/>
      <c r="ECX11" s="398"/>
      <c r="ECY11" s="398"/>
      <c r="ECZ11" s="398"/>
      <c r="EDA11" s="398"/>
      <c r="EDB11" s="398"/>
      <c r="EDC11" s="398"/>
      <c r="EDD11" s="398"/>
      <c r="EDE11" s="398"/>
      <c r="EDF11" s="398"/>
      <c r="EDG11" s="398"/>
      <c r="EDH11" s="398"/>
      <c r="EDI11" s="398"/>
      <c r="EDJ11" s="398"/>
      <c r="EDK11" s="398"/>
      <c r="EDL11" s="398"/>
      <c r="EDM11" s="398"/>
      <c r="EDN11" s="398"/>
      <c r="EDO11" s="398"/>
      <c r="EDP11" s="398"/>
      <c r="EDQ11" s="398"/>
      <c r="EDR11" s="398"/>
      <c r="EDS11" s="398"/>
      <c r="EDT11" s="398"/>
      <c r="EDU11" s="398"/>
      <c r="EDV11" s="398"/>
      <c r="EDW11" s="398"/>
      <c r="EDX11" s="398"/>
      <c r="EDY11" s="398"/>
      <c r="EDZ11" s="398"/>
      <c r="EEA11" s="398"/>
      <c r="EEB11" s="398"/>
      <c r="EEC11" s="398"/>
      <c r="EED11" s="398"/>
      <c r="EEE11" s="398"/>
      <c r="EEF11" s="398"/>
      <c r="EEG11" s="398"/>
      <c r="EEH11" s="398"/>
      <c r="EEI11" s="398"/>
      <c r="EEJ11" s="398"/>
      <c r="EEK11" s="398"/>
      <c r="EEL11" s="398"/>
      <c r="EEM11" s="398"/>
      <c r="EEN11" s="398"/>
      <c r="EEO11" s="398"/>
      <c r="EEP11" s="398"/>
      <c r="EEQ11" s="398"/>
      <c r="EER11" s="398"/>
      <c r="EES11" s="398"/>
      <c r="EET11" s="398"/>
      <c r="EEU11" s="398"/>
      <c r="EEV11" s="398"/>
      <c r="EEW11" s="398"/>
      <c r="EEX11" s="398"/>
      <c r="EEY11" s="398"/>
      <c r="EEZ11" s="398"/>
      <c r="EFA11" s="398"/>
      <c r="EFB11" s="398"/>
      <c r="EFC11" s="398"/>
      <c r="EFD11" s="398"/>
      <c r="EFE11" s="398"/>
      <c r="EFF11" s="398"/>
      <c r="EFG11" s="398"/>
      <c r="EFH11" s="398"/>
      <c r="EFI11" s="398"/>
      <c r="EFJ11" s="398"/>
      <c r="EFK11" s="398"/>
      <c r="EFL11" s="398"/>
      <c r="EFM11" s="398"/>
      <c r="EFN11" s="398"/>
      <c r="EFO11" s="398"/>
      <c r="EFP11" s="398"/>
      <c r="EFQ11" s="398"/>
      <c r="EFR11" s="398"/>
      <c r="EFS11" s="398"/>
      <c r="EFT11" s="398"/>
      <c r="EFU11" s="398"/>
      <c r="EFV11" s="398"/>
      <c r="EFW11" s="398"/>
      <c r="EFX11" s="398"/>
      <c r="EFY11" s="398"/>
      <c r="EFZ11" s="398"/>
      <c r="EGA11" s="398"/>
      <c r="EGB11" s="398"/>
      <c r="EGC11" s="398"/>
      <c r="EGD11" s="398"/>
      <c r="EGE11" s="398"/>
      <c r="EGF11" s="398"/>
      <c r="EGG11" s="398"/>
      <c r="EGH11" s="398"/>
      <c r="EGI11" s="398"/>
      <c r="EGJ11" s="398"/>
      <c r="EGK11" s="398"/>
      <c r="EGL11" s="398"/>
      <c r="EGM11" s="398"/>
      <c r="EGN11" s="398"/>
      <c r="EGO11" s="398"/>
      <c r="EGP11" s="398"/>
      <c r="EGQ11" s="398"/>
      <c r="EGR11" s="398"/>
      <c r="EGS11" s="398"/>
      <c r="EGT11" s="398"/>
      <c r="EGU11" s="398"/>
      <c r="EGV11" s="398"/>
      <c r="EGW11" s="398"/>
      <c r="EGX11" s="398"/>
      <c r="EGY11" s="398"/>
      <c r="EGZ11" s="398"/>
      <c r="EHA11" s="398"/>
      <c r="EHB11" s="398"/>
      <c r="EHC11" s="398"/>
      <c r="EHD11" s="398"/>
      <c r="EHE11" s="398"/>
      <c r="EHF11" s="398"/>
      <c r="EHG11" s="398"/>
      <c r="EHH11" s="398"/>
      <c r="EHI11" s="398"/>
      <c r="EHJ11" s="398"/>
      <c r="EHK11" s="398"/>
      <c r="EHL11" s="398"/>
      <c r="EHM11" s="398"/>
      <c r="EHN11" s="398"/>
      <c r="EHO11" s="398"/>
      <c r="EHP11" s="398"/>
      <c r="EHQ11" s="398"/>
      <c r="EHR11" s="398"/>
      <c r="EHS11" s="398"/>
      <c r="EHT11" s="398"/>
      <c r="EHU11" s="398"/>
      <c r="EHV11" s="398"/>
      <c r="EHW11" s="398"/>
      <c r="EHX11" s="398"/>
      <c r="EHY11" s="398"/>
      <c r="EHZ11" s="398"/>
      <c r="EIA11" s="398"/>
      <c r="EIB11" s="398"/>
      <c r="EIC11" s="398"/>
      <c r="EID11" s="398"/>
      <c r="EIE11" s="398"/>
      <c r="EIF11" s="398"/>
      <c r="EIG11" s="398"/>
      <c r="EIH11" s="398"/>
      <c r="EII11" s="398"/>
      <c r="EIJ11" s="398"/>
      <c r="EIK11" s="398"/>
      <c r="EIL11" s="398"/>
      <c r="EIM11" s="398"/>
      <c r="EIN11" s="398"/>
      <c r="EIO11" s="398"/>
      <c r="EIP11" s="398"/>
      <c r="EIQ11" s="398"/>
      <c r="EIR11" s="398"/>
      <c r="EIS11" s="398"/>
      <c r="EIT11" s="398"/>
      <c r="EIU11" s="398"/>
      <c r="EIV11" s="398"/>
      <c r="EIW11" s="398"/>
      <c r="EIX11" s="398"/>
      <c r="EIY11" s="398"/>
      <c r="EIZ11" s="398"/>
      <c r="EJA11" s="398"/>
      <c r="EJB11" s="398"/>
      <c r="EJC11" s="398"/>
      <c r="EJD11" s="398"/>
      <c r="EJE11" s="398"/>
      <c r="EJF11" s="398"/>
      <c r="EJG11" s="398"/>
      <c r="EJH11" s="398"/>
      <c r="EJI11" s="398"/>
      <c r="EJJ11" s="398"/>
      <c r="EJK11" s="398"/>
      <c r="EJL11" s="398"/>
      <c r="EJM11" s="398"/>
      <c r="EJN11" s="398"/>
      <c r="EJO11" s="398"/>
      <c r="EJP11" s="398"/>
      <c r="EJQ11" s="398"/>
      <c r="EJR11" s="398"/>
      <c r="EJS11" s="398"/>
      <c r="EJT11" s="398"/>
      <c r="EJU11" s="398"/>
      <c r="EJV11" s="398"/>
      <c r="EJW11" s="398"/>
      <c r="EJX11" s="398"/>
      <c r="EJY11" s="398"/>
      <c r="EJZ11" s="398"/>
      <c r="EKA11" s="398"/>
      <c r="EKB11" s="398"/>
      <c r="EKC11" s="398"/>
      <c r="EKD11" s="398"/>
      <c r="EKE11" s="398"/>
      <c r="EKF11" s="398"/>
      <c r="EKG11" s="398"/>
      <c r="EKH11" s="398"/>
      <c r="EKI11" s="398"/>
      <c r="EKJ11" s="398"/>
      <c r="EKK11" s="398"/>
      <c r="EKL11" s="398"/>
      <c r="EKM11" s="398"/>
      <c r="EKN11" s="398"/>
      <c r="EKO11" s="398"/>
      <c r="EKP11" s="398"/>
      <c r="EKQ11" s="398"/>
      <c r="EKR11" s="398"/>
      <c r="EKS11" s="398"/>
      <c r="EKT11" s="398"/>
      <c r="EKU11" s="398"/>
      <c r="EKV11" s="398"/>
      <c r="EKW11" s="398"/>
      <c r="EKX11" s="398"/>
      <c r="EKY11" s="398"/>
      <c r="EKZ11" s="398"/>
      <c r="ELA11" s="398"/>
      <c r="ELB11" s="398"/>
      <c r="ELC11" s="398"/>
      <c r="ELD11" s="398"/>
      <c r="ELE11" s="398"/>
      <c r="ELF11" s="398"/>
      <c r="ELG11" s="398"/>
      <c r="ELH11" s="398"/>
      <c r="ELI11" s="398"/>
      <c r="ELJ11" s="398"/>
      <c r="ELK11" s="398"/>
      <c r="ELL11" s="398"/>
      <c r="ELM11" s="398"/>
      <c r="ELN11" s="398"/>
      <c r="ELO11" s="398"/>
      <c r="ELP11" s="398"/>
      <c r="ELQ11" s="398"/>
      <c r="ELR11" s="398"/>
      <c r="ELS11" s="398"/>
      <c r="ELT11" s="398"/>
      <c r="ELU11" s="398"/>
      <c r="ELV11" s="398"/>
      <c r="ELW11" s="398"/>
      <c r="ELX11" s="398"/>
      <c r="ELY11" s="398"/>
      <c r="ELZ11" s="398"/>
      <c r="EMA11" s="398"/>
      <c r="EMB11" s="398"/>
      <c r="EMC11" s="398"/>
      <c r="EMD11" s="398"/>
      <c r="EME11" s="398"/>
      <c r="EMF11" s="398"/>
      <c r="EMG11" s="398"/>
      <c r="EMH11" s="398"/>
      <c r="EMI11" s="398"/>
      <c r="EMJ11" s="398"/>
      <c r="EMK11" s="398"/>
      <c r="EML11" s="398"/>
      <c r="EMM11" s="398"/>
      <c r="EMN11" s="398"/>
      <c r="EMO11" s="398"/>
      <c r="EMP11" s="398"/>
      <c r="EMQ11" s="398"/>
      <c r="EMR11" s="398"/>
      <c r="EMS11" s="398"/>
      <c r="EMT11" s="398"/>
      <c r="EMU11" s="398"/>
      <c r="EMV11" s="398"/>
      <c r="EMW11" s="398"/>
      <c r="EMX11" s="398"/>
      <c r="EMY11" s="398"/>
      <c r="EMZ11" s="398"/>
      <c r="ENA11" s="398"/>
      <c r="ENB11" s="398"/>
      <c r="ENC11" s="398"/>
      <c r="END11" s="398"/>
      <c r="ENE11" s="398"/>
      <c r="ENF11" s="398"/>
      <c r="ENG11" s="398"/>
      <c r="ENH11" s="398"/>
      <c r="ENI11" s="398"/>
      <c r="ENJ11" s="398"/>
      <c r="ENK11" s="398"/>
      <c r="ENL11" s="398"/>
      <c r="ENM11" s="398"/>
      <c r="ENN11" s="398"/>
      <c r="ENO11" s="398"/>
      <c r="ENP11" s="398"/>
      <c r="ENQ11" s="398"/>
      <c r="ENR11" s="398"/>
      <c r="ENS11" s="398"/>
      <c r="ENT11" s="398"/>
      <c r="ENU11" s="398"/>
      <c r="ENV11" s="398"/>
      <c r="ENW11" s="398"/>
      <c r="ENX11" s="398"/>
      <c r="ENY11" s="398"/>
      <c r="ENZ11" s="398"/>
      <c r="EOA11" s="398"/>
      <c r="EOB11" s="398"/>
      <c r="EOC11" s="398"/>
      <c r="EOD11" s="398"/>
      <c r="EOE11" s="398"/>
      <c r="EOF11" s="398"/>
      <c r="EOG11" s="398"/>
      <c r="EOH11" s="398"/>
      <c r="EOI11" s="398"/>
      <c r="EOJ11" s="398"/>
      <c r="EOK11" s="398"/>
      <c r="EOL11" s="398"/>
      <c r="EOM11" s="398"/>
      <c r="EON11" s="398"/>
      <c r="EOO11" s="398"/>
      <c r="EOP11" s="398"/>
      <c r="EOQ11" s="398"/>
      <c r="EOR11" s="398"/>
      <c r="EOS11" s="398"/>
      <c r="EOT11" s="398"/>
      <c r="EOU11" s="398"/>
      <c r="EOV11" s="398"/>
      <c r="EOW11" s="398"/>
      <c r="EOX11" s="398"/>
      <c r="EOY11" s="398"/>
      <c r="EOZ11" s="398"/>
      <c r="EPA11" s="398"/>
      <c r="EPB11" s="398"/>
      <c r="EPC11" s="398"/>
      <c r="EPD11" s="398"/>
      <c r="EPE11" s="398"/>
      <c r="EPF11" s="398"/>
      <c r="EPG11" s="398"/>
      <c r="EPH11" s="398"/>
      <c r="EPI11" s="398"/>
      <c r="EPJ11" s="398"/>
      <c r="EPK11" s="398"/>
      <c r="EPL11" s="398"/>
      <c r="EPM11" s="398"/>
      <c r="EPN11" s="398"/>
      <c r="EPO11" s="398"/>
      <c r="EPP11" s="398"/>
      <c r="EPQ11" s="398"/>
      <c r="EPR11" s="398"/>
      <c r="EPS11" s="398"/>
      <c r="EPT11" s="398"/>
      <c r="EPU11" s="398"/>
      <c r="EPV11" s="398"/>
      <c r="EPW11" s="398"/>
      <c r="EPX11" s="398"/>
      <c r="EPY11" s="398"/>
      <c r="EPZ11" s="398"/>
      <c r="EQA11" s="398"/>
      <c r="EQB11" s="398"/>
      <c r="EQC11" s="398"/>
      <c r="EQD11" s="398"/>
      <c r="EQE11" s="398"/>
      <c r="EQF11" s="398"/>
      <c r="EQG11" s="398"/>
      <c r="EQH11" s="398"/>
      <c r="EQI11" s="398"/>
      <c r="EQJ11" s="398"/>
      <c r="EQK11" s="398"/>
      <c r="EQL11" s="398"/>
      <c r="EQM11" s="398"/>
      <c r="EQN11" s="398"/>
      <c r="EQO11" s="398"/>
      <c r="EQP11" s="398"/>
      <c r="EQQ11" s="398"/>
      <c r="EQR11" s="398"/>
      <c r="EQS11" s="398"/>
      <c r="EQT11" s="398"/>
      <c r="EQU11" s="398"/>
      <c r="EQV11" s="398"/>
      <c r="EQW11" s="398"/>
      <c r="EQX11" s="398"/>
      <c r="EQY11" s="398"/>
      <c r="EQZ11" s="398"/>
      <c r="ERA11" s="398"/>
      <c r="ERB11" s="398"/>
      <c r="ERC11" s="398"/>
      <c r="ERD11" s="398"/>
      <c r="ERE11" s="398"/>
      <c r="ERF11" s="398"/>
      <c r="ERG11" s="398"/>
      <c r="ERH11" s="398"/>
      <c r="ERI11" s="398"/>
      <c r="ERJ11" s="398"/>
      <c r="ERK11" s="398"/>
      <c r="ERL11" s="398"/>
      <c r="ERM11" s="398"/>
      <c r="ERN11" s="398"/>
      <c r="ERO11" s="398"/>
      <c r="ERP11" s="398"/>
      <c r="ERQ11" s="398"/>
      <c r="ERR11" s="398"/>
      <c r="ERS11" s="398"/>
      <c r="ERT11" s="398"/>
      <c r="ERU11" s="398"/>
      <c r="ERV11" s="398"/>
      <c r="ERW11" s="398"/>
      <c r="ERX11" s="398"/>
      <c r="ERY11" s="398"/>
      <c r="ERZ11" s="398"/>
      <c r="ESA11" s="398"/>
      <c r="ESB11" s="398"/>
      <c r="ESC11" s="398"/>
      <c r="ESD11" s="398"/>
      <c r="ESE11" s="398"/>
      <c r="ESF11" s="398"/>
      <c r="ESG11" s="398"/>
      <c r="ESH11" s="398"/>
      <c r="ESI11" s="398"/>
      <c r="ESJ11" s="398"/>
      <c r="ESK11" s="398"/>
      <c r="ESL11" s="398"/>
      <c r="ESM11" s="398"/>
      <c r="ESN11" s="398"/>
      <c r="ESO11" s="398"/>
      <c r="ESP11" s="398"/>
      <c r="ESQ11" s="398"/>
      <c r="ESR11" s="398"/>
      <c r="ESS11" s="398"/>
      <c r="EST11" s="398"/>
      <c r="ESU11" s="398"/>
      <c r="ESV11" s="398"/>
      <c r="ESW11" s="398"/>
      <c r="ESX11" s="398"/>
      <c r="ESY11" s="398"/>
      <c r="ESZ11" s="398"/>
      <c r="ETA11" s="398"/>
      <c r="ETB11" s="398"/>
      <c r="ETC11" s="398"/>
      <c r="ETD11" s="398"/>
      <c r="ETE11" s="398"/>
      <c r="ETF11" s="398"/>
      <c r="ETG11" s="398"/>
      <c r="ETH11" s="398"/>
      <c r="ETI11" s="398"/>
      <c r="ETJ11" s="398"/>
      <c r="ETK11" s="398"/>
      <c r="ETL11" s="398"/>
      <c r="ETM11" s="398"/>
      <c r="ETN11" s="398"/>
      <c r="ETO11" s="398"/>
      <c r="ETP11" s="398"/>
      <c r="ETQ11" s="398"/>
      <c r="ETR11" s="398"/>
      <c r="ETS11" s="398"/>
      <c r="ETT11" s="398"/>
      <c r="ETU11" s="398"/>
      <c r="ETV11" s="398"/>
      <c r="ETW11" s="398"/>
      <c r="ETX11" s="398"/>
      <c r="ETY11" s="398"/>
      <c r="ETZ11" s="398"/>
      <c r="EUA11" s="398"/>
      <c r="EUB11" s="398"/>
      <c r="EUC11" s="398"/>
      <c r="EUD11" s="398"/>
      <c r="EUE11" s="398"/>
      <c r="EUF11" s="398"/>
      <c r="EUG11" s="398"/>
      <c r="EUH11" s="398"/>
      <c r="EUI11" s="398"/>
      <c r="EUJ11" s="398"/>
      <c r="EUK11" s="398"/>
      <c r="EUL11" s="398"/>
      <c r="EUM11" s="398"/>
      <c r="EUN11" s="398"/>
      <c r="EUO11" s="398"/>
      <c r="EUP11" s="398"/>
      <c r="EUQ11" s="398"/>
      <c r="EUR11" s="398"/>
      <c r="EUS11" s="398"/>
      <c r="EUT11" s="398"/>
      <c r="EUU11" s="398"/>
      <c r="EUV11" s="398"/>
      <c r="EUW11" s="398"/>
      <c r="EUX11" s="398"/>
      <c r="EUY11" s="398"/>
      <c r="EUZ11" s="398"/>
      <c r="EVA11" s="398"/>
      <c r="EVB11" s="398"/>
      <c r="EVC11" s="398"/>
      <c r="EVD11" s="398"/>
      <c r="EVE11" s="398"/>
      <c r="EVF11" s="398"/>
      <c r="EVG11" s="398"/>
      <c r="EVH11" s="398"/>
      <c r="EVI11" s="398"/>
      <c r="EVJ11" s="398"/>
      <c r="EVK11" s="398"/>
      <c r="EVL11" s="398"/>
      <c r="EVM11" s="398"/>
      <c r="EVN11" s="398"/>
      <c r="EVO11" s="398"/>
      <c r="EVP11" s="398"/>
      <c r="EVQ11" s="398"/>
      <c r="EVR11" s="398"/>
      <c r="EVS11" s="398"/>
      <c r="EVT11" s="398"/>
      <c r="EVU11" s="398"/>
      <c r="EVV11" s="398"/>
      <c r="EVW11" s="398"/>
      <c r="EVX11" s="398"/>
      <c r="EVY11" s="398"/>
      <c r="EVZ11" s="398"/>
      <c r="EWA11" s="398"/>
      <c r="EWB11" s="398"/>
      <c r="EWC11" s="398"/>
      <c r="EWD11" s="398"/>
      <c r="EWE11" s="398"/>
      <c r="EWF11" s="398"/>
      <c r="EWG11" s="398"/>
      <c r="EWH11" s="398"/>
      <c r="EWI11" s="398"/>
      <c r="EWJ11" s="398"/>
      <c r="EWK11" s="398"/>
      <c r="EWL11" s="398"/>
      <c r="EWM11" s="398"/>
      <c r="EWN11" s="398"/>
      <c r="EWO11" s="398"/>
      <c r="EWP11" s="398"/>
      <c r="EWQ11" s="398"/>
      <c r="EWR11" s="398"/>
      <c r="EWS11" s="398"/>
      <c r="EWT11" s="398"/>
      <c r="EWU11" s="398"/>
      <c r="EWV11" s="398"/>
      <c r="EWW11" s="398"/>
      <c r="EWX11" s="398"/>
      <c r="EWY11" s="398"/>
      <c r="EWZ11" s="398"/>
      <c r="EXA11" s="398"/>
      <c r="EXB11" s="398"/>
      <c r="EXC11" s="398"/>
      <c r="EXD11" s="398"/>
      <c r="EXE11" s="398"/>
      <c r="EXF11" s="398"/>
      <c r="EXG11" s="398"/>
      <c r="EXH11" s="398"/>
      <c r="EXI11" s="398"/>
      <c r="EXJ11" s="398"/>
      <c r="EXK11" s="398"/>
      <c r="EXL11" s="398"/>
      <c r="EXM11" s="398"/>
      <c r="EXN11" s="398"/>
      <c r="EXO11" s="398"/>
      <c r="EXP11" s="398"/>
      <c r="EXQ11" s="398"/>
      <c r="EXR11" s="398"/>
      <c r="EXS11" s="398"/>
      <c r="EXT11" s="398"/>
      <c r="EXU11" s="398"/>
      <c r="EXV11" s="398"/>
      <c r="EXW11" s="398"/>
      <c r="EXX11" s="398"/>
      <c r="EXY11" s="398"/>
      <c r="EXZ11" s="398"/>
      <c r="EYA11" s="398"/>
      <c r="EYB11" s="398"/>
      <c r="EYC11" s="398"/>
      <c r="EYD11" s="398"/>
      <c r="EYE11" s="398"/>
      <c r="EYF11" s="398"/>
      <c r="EYG11" s="398"/>
      <c r="EYH11" s="398"/>
      <c r="EYI11" s="398"/>
      <c r="EYJ11" s="398"/>
      <c r="EYK11" s="398"/>
      <c r="EYL11" s="398"/>
      <c r="EYM11" s="398"/>
      <c r="EYN11" s="398"/>
      <c r="EYO11" s="398"/>
      <c r="EYP11" s="398"/>
      <c r="EYQ11" s="398"/>
      <c r="EYR11" s="398"/>
      <c r="EYS11" s="398"/>
      <c r="EYT11" s="398"/>
      <c r="EYU11" s="398"/>
      <c r="EYV11" s="398"/>
      <c r="EYW11" s="398"/>
      <c r="EYX11" s="398"/>
      <c r="EYY11" s="398"/>
      <c r="EYZ11" s="398"/>
      <c r="EZA11" s="398"/>
      <c r="EZB11" s="398"/>
      <c r="EZC11" s="398"/>
      <c r="EZD11" s="398"/>
      <c r="EZE11" s="398"/>
      <c r="EZF11" s="398"/>
      <c r="EZG11" s="398"/>
      <c r="EZH11" s="398"/>
      <c r="EZI11" s="398"/>
      <c r="EZJ11" s="398"/>
      <c r="EZK11" s="398"/>
      <c r="EZL11" s="398"/>
      <c r="EZM11" s="398"/>
      <c r="EZN11" s="398"/>
      <c r="EZO11" s="398"/>
      <c r="EZP11" s="398"/>
      <c r="EZQ11" s="398"/>
      <c r="EZR11" s="398"/>
      <c r="EZS11" s="398"/>
      <c r="EZT11" s="398"/>
      <c r="EZU11" s="398"/>
      <c r="EZV11" s="398"/>
      <c r="EZW11" s="398"/>
      <c r="EZX11" s="398"/>
      <c r="EZY11" s="398"/>
      <c r="EZZ11" s="398"/>
      <c r="FAA11" s="398"/>
      <c r="FAB11" s="398"/>
      <c r="FAC11" s="398"/>
      <c r="FAD11" s="398"/>
      <c r="FAE11" s="398"/>
      <c r="FAF11" s="398"/>
      <c r="FAG11" s="398"/>
      <c r="FAH11" s="398"/>
      <c r="FAI11" s="398"/>
      <c r="FAJ11" s="398"/>
      <c r="FAK11" s="398"/>
      <c r="FAL11" s="398"/>
      <c r="FAM11" s="398"/>
      <c r="FAN11" s="398"/>
      <c r="FAO11" s="398"/>
      <c r="FAP11" s="398"/>
      <c r="FAQ11" s="398"/>
      <c r="FAR11" s="398"/>
      <c r="FAS11" s="398"/>
      <c r="FAT11" s="398"/>
      <c r="FAU11" s="398"/>
      <c r="FAV11" s="398"/>
      <c r="FAW11" s="398"/>
      <c r="FAX11" s="398"/>
      <c r="FAY11" s="398"/>
      <c r="FAZ11" s="398"/>
      <c r="FBA11" s="398"/>
      <c r="FBB11" s="398"/>
      <c r="FBC11" s="398"/>
      <c r="FBD11" s="398"/>
      <c r="FBE11" s="398"/>
      <c r="FBF11" s="398"/>
      <c r="FBG11" s="398"/>
      <c r="FBH11" s="398"/>
      <c r="FBI11" s="398"/>
      <c r="FBJ11" s="398"/>
      <c r="FBK11" s="398"/>
      <c r="FBL11" s="398"/>
      <c r="FBM11" s="398"/>
      <c r="FBN11" s="398"/>
      <c r="FBO11" s="398"/>
      <c r="FBP11" s="398"/>
      <c r="FBQ11" s="398"/>
      <c r="FBR11" s="398"/>
      <c r="FBS11" s="398"/>
      <c r="FBT11" s="398"/>
      <c r="FBU11" s="398"/>
      <c r="FBV11" s="398"/>
      <c r="FBW11" s="398"/>
      <c r="FBX11" s="398"/>
      <c r="FBY11" s="398"/>
      <c r="FBZ11" s="398"/>
      <c r="FCA11" s="398"/>
      <c r="FCB11" s="398"/>
      <c r="FCC11" s="398"/>
      <c r="FCD11" s="398"/>
      <c r="FCE11" s="398"/>
      <c r="FCF11" s="398"/>
      <c r="FCG11" s="398"/>
      <c r="FCH11" s="398"/>
      <c r="FCI11" s="398"/>
      <c r="FCJ11" s="398"/>
      <c r="FCK11" s="398"/>
      <c r="FCL11" s="398"/>
      <c r="FCM11" s="398"/>
      <c r="FCN11" s="398"/>
      <c r="FCO11" s="398"/>
      <c r="FCP11" s="398"/>
      <c r="FCQ11" s="398"/>
      <c r="FCR11" s="398"/>
      <c r="FCS11" s="398"/>
      <c r="FCT11" s="398"/>
      <c r="FCU11" s="398"/>
      <c r="FCV11" s="398"/>
      <c r="FCW11" s="398"/>
      <c r="FCX11" s="398"/>
      <c r="FCY11" s="398"/>
      <c r="FCZ11" s="398"/>
      <c r="FDA11" s="398"/>
      <c r="FDB11" s="398"/>
      <c r="FDC11" s="398"/>
      <c r="FDD11" s="398"/>
      <c r="FDE11" s="398"/>
      <c r="FDF11" s="398"/>
      <c r="FDG11" s="398"/>
      <c r="FDH11" s="398"/>
      <c r="FDI11" s="398"/>
      <c r="FDJ11" s="398"/>
      <c r="FDK11" s="398"/>
      <c r="FDL11" s="398"/>
      <c r="FDM11" s="398"/>
      <c r="FDN11" s="398"/>
      <c r="FDO11" s="398"/>
      <c r="FDP11" s="398"/>
      <c r="FDQ11" s="398"/>
      <c r="FDR11" s="398"/>
      <c r="FDS11" s="398"/>
      <c r="FDT11" s="398"/>
      <c r="FDU11" s="398"/>
      <c r="FDV11" s="398"/>
      <c r="FDW11" s="398"/>
      <c r="FDX11" s="398"/>
      <c r="FDY11" s="398"/>
      <c r="FDZ11" s="398"/>
      <c r="FEA11" s="398"/>
      <c r="FEB11" s="398"/>
      <c r="FEC11" s="398"/>
      <c r="FED11" s="398"/>
      <c r="FEE11" s="398"/>
      <c r="FEF11" s="398"/>
      <c r="FEG11" s="398"/>
      <c r="FEH11" s="398"/>
      <c r="FEI11" s="398"/>
      <c r="FEJ11" s="398"/>
      <c r="FEK11" s="398"/>
      <c r="FEL11" s="398"/>
      <c r="FEM11" s="398"/>
      <c r="FEN11" s="398"/>
      <c r="FEO11" s="398"/>
      <c r="FEP11" s="398"/>
      <c r="FEQ11" s="398"/>
      <c r="FER11" s="398"/>
      <c r="FES11" s="398"/>
      <c r="FET11" s="398"/>
      <c r="FEU11" s="398"/>
      <c r="FEV11" s="398"/>
      <c r="FEW11" s="398"/>
      <c r="FEX11" s="398"/>
      <c r="FEY11" s="398"/>
      <c r="FEZ11" s="398"/>
      <c r="FFA11" s="398"/>
      <c r="FFB11" s="398"/>
      <c r="FFC11" s="398"/>
      <c r="FFD11" s="398"/>
      <c r="FFE11" s="398"/>
      <c r="FFF11" s="398"/>
      <c r="FFG11" s="398"/>
      <c r="FFH11" s="398"/>
      <c r="FFI11" s="398"/>
      <c r="FFJ11" s="398"/>
      <c r="FFK11" s="398"/>
      <c r="FFL11" s="398"/>
      <c r="FFM11" s="398"/>
      <c r="FFN11" s="398"/>
      <c r="FFO11" s="398"/>
      <c r="FFP11" s="398"/>
      <c r="FFQ11" s="398"/>
      <c r="FFR11" s="398"/>
      <c r="FFS11" s="398"/>
      <c r="FFT11" s="398"/>
      <c r="FFU11" s="398"/>
      <c r="FFV11" s="398"/>
      <c r="FFW11" s="398"/>
      <c r="FFX11" s="398"/>
      <c r="FFY11" s="398"/>
      <c r="FFZ11" s="398"/>
      <c r="FGA11" s="398"/>
      <c r="FGB11" s="398"/>
      <c r="FGC11" s="398"/>
      <c r="FGD11" s="398"/>
      <c r="FGE11" s="398"/>
      <c r="FGF11" s="398"/>
      <c r="FGG11" s="398"/>
      <c r="FGH11" s="398"/>
      <c r="FGI11" s="398"/>
      <c r="FGJ11" s="398"/>
      <c r="FGK11" s="398"/>
      <c r="FGL11" s="398"/>
      <c r="FGM11" s="398"/>
      <c r="FGN11" s="398"/>
      <c r="FGO11" s="398"/>
      <c r="FGP11" s="398"/>
      <c r="FGQ11" s="398"/>
      <c r="FGR11" s="398"/>
      <c r="FGS11" s="398"/>
      <c r="FGT11" s="398"/>
      <c r="FGU11" s="398"/>
      <c r="FGV11" s="398"/>
      <c r="FGW11" s="398"/>
      <c r="FGX11" s="398"/>
      <c r="FGY11" s="398"/>
      <c r="FGZ11" s="398"/>
      <c r="FHA11" s="398"/>
      <c r="FHB11" s="398"/>
      <c r="FHC11" s="398"/>
      <c r="FHD11" s="398"/>
      <c r="FHE11" s="398"/>
      <c r="FHF11" s="398"/>
      <c r="FHG11" s="398"/>
      <c r="FHH11" s="398"/>
      <c r="FHI11" s="398"/>
      <c r="FHJ11" s="398"/>
      <c r="FHK11" s="398"/>
      <c r="FHL11" s="398"/>
      <c r="FHM11" s="398"/>
      <c r="FHN11" s="398"/>
      <c r="FHO11" s="398"/>
      <c r="FHP11" s="398"/>
      <c r="FHQ11" s="398"/>
      <c r="FHR11" s="398"/>
      <c r="FHS11" s="398"/>
      <c r="FHT11" s="398"/>
      <c r="FHU11" s="398"/>
      <c r="FHV11" s="398"/>
      <c r="FHW11" s="398"/>
      <c r="FHX11" s="398"/>
      <c r="FHY11" s="398"/>
      <c r="FHZ11" s="398"/>
      <c r="FIA11" s="398"/>
      <c r="FIB11" s="398"/>
      <c r="FIC11" s="398"/>
      <c r="FID11" s="398"/>
      <c r="FIE11" s="398"/>
      <c r="FIF11" s="398"/>
      <c r="FIG11" s="398"/>
      <c r="FIH11" s="398"/>
      <c r="FII11" s="398"/>
      <c r="FIJ11" s="398"/>
      <c r="FIK11" s="398"/>
      <c r="FIL11" s="398"/>
      <c r="FIM11" s="398"/>
      <c r="FIN11" s="398"/>
      <c r="FIO11" s="398"/>
      <c r="FIP11" s="398"/>
      <c r="FIQ11" s="398"/>
      <c r="FIR11" s="398"/>
      <c r="FIS11" s="398"/>
      <c r="FIT11" s="398"/>
      <c r="FIU11" s="398"/>
      <c r="FIV11" s="398"/>
      <c r="FIW11" s="398"/>
      <c r="FIX11" s="398"/>
      <c r="FIY11" s="398"/>
      <c r="FIZ11" s="398"/>
      <c r="FJA11" s="398"/>
      <c r="FJB11" s="398"/>
      <c r="FJC11" s="398"/>
      <c r="FJD11" s="398"/>
      <c r="FJE11" s="398"/>
      <c r="FJF11" s="398"/>
      <c r="FJG11" s="398"/>
      <c r="FJH11" s="398"/>
      <c r="FJI11" s="398"/>
      <c r="FJJ11" s="398"/>
      <c r="FJK11" s="398"/>
      <c r="FJL11" s="398"/>
      <c r="FJM11" s="398"/>
      <c r="FJN11" s="398"/>
      <c r="FJO11" s="398"/>
      <c r="FJP11" s="398"/>
      <c r="FJQ11" s="398"/>
      <c r="FJR11" s="398"/>
      <c r="FJS11" s="398"/>
      <c r="FJT11" s="398"/>
      <c r="FJU11" s="398"/>
      <c r="FJV11" s="398"/>
      <c r="FJW11" s="398"/>
      <c r="FJX11" s="398"/>
      <c r="FJY11" s="398"/>
      <c r="FJZ11" s="398"/>
      <c r="FKA11" s="398"/>
      <c r="FKB11" s="398"/>
      <c r="FKC11" s="398"/>
      <c r="FKD11" s="398"/>
      <c r="FKE11" s="398"/>
      <c r="FKF11" s="398"/>
      <c r="FKG11" s="398"/>
      <c r="FKH11" s="398"/>
      <c r="FKI11" s="398"/>
      <c r="FKJ11" s="398"/>
      <c r="FKK11" s="398"/>
      <c r="FKL11" s="398"/>
      <c r="FKM11" s="398"/>
      <c r="FKN11" s="398"/>
      <c r="FKO11" s="398"/>
      <c r="FKP11" s="398"/>
      <c r="FKQ11" s="398"/>
      <c r="FKR11" s="398"/>
      <c r="FKS11" s="398"/>
      <c r="FKT11" s="398"/>
      <c r="FKU11" s="398"/>
      <c r="FKV11" s="398"/>
      <c r="FKW11" s="398"/>
      <c r="FKX11" s="398"/>
      <c r="FKY11" s="398"/>
      <c r="FKZ11" s="398"/>
      <c r="FLA11" s="398"/>
      <c r="FLB11" s="398"/>
      <c r="FLC11" s="398"/>
      <c r="FLD11" s="398"/>
      <c r="FLE11" s="398"/>
      <c r="FLF11" s="398"/>
      <c r="FLG11" s="398"/>
      <c r="FLH11" s="398"/>
      <c r="FLI11" s="398"/>
      <c r="FLJ11" s="398"/>
      <c r="FLK11" s="398"/>
      <c r="FLL11" s="398"/>
      <c r="FLM11" s="398"/>
      <c r="FLN11" s="398"/>
      <c r="FLO11" s="398"/>
      <c r="FLP11" s="398"/>
      <c r="FLQ11" s="398"/>
      <c r="FLR11" s="398"/>
      <c r="FLS11" s="398"/>
      <c r="FLT11" s="398"/>
      <c r="FLU11" s="398"/>
      <c r="FLV11" s="398"/>
      <c r="FLW11" s="398"/>
      <c r="FLX11" s="398"/>
      <c r="FLY11" s="398"/>
      <c r="FLZ11" s="398"/>
      <c r="FMA11" s="398"/>
      <c r="FMB11" s="398"/>
      <c r="FMC11" s="398"/>
      <c r="FMD11" s="398"/>
      <c r="FME11" s="398"/>
      <c r="FMF11" s="398"/>
      <c r="FMG11" s="398"/>
      <c r="FMH11" s="398"/>
      <c r="FMI11" s="398"/>
      <c r="FMJ11" s="398"/>
      <c r="FMK11" s="398"/>
      <c r="FML11" s="398"/>
      <c r="FMM11" s="398"/>
      <c r="FMN11" s="398"/>
      <c r="FMO11" s="398"/>
      <c r="FMP11" s="398"/>
      <c r="FMQ11" s="398"/>
      <c r="FMR11" s="398"/>
      <c r="FMS11" s="398"/>
      <c r="FMT11" s="398"/>
      <c r="FMU11" s="398"/>
      <c r="FMV11" s="398"/>
      <c r="FMW11" s="398"/>
      <c r="FMX11" s="398"/>
      <c r="FMY11" s="398"/>
      <c r="FMZ11" s="398"/>
      <c r="FNA11" s="398"/>
      <c r="FNB11" s="398"/>
      <c r="FNC11" s="398"/>
      <c r="FND11" s="398"/>
      <c r="FNE11" s="398"/>
      <c r="FNF11" s="398"/>
      <c r="FNG11" s="398"/>
      <c r="FNH11" s="398"/>
      <c r="FNI11" s="398"/>
      <c r="FNJ11" s="398"/>
      <c r="FNK11" s="398"/>
      <c r="FNL11" s="398"/>
      <c r="FNM11" s="398"/>
      <c r="FNN11" s="398"/>
      <c r="FNO11" s="398"/>
      <c r="FNP11" s="398"/>
      <c r="FNQ11" s="398"/>
      <c r="FNR11" s="398"/>
      <c r="FNS11" s="398"/>
      <c r="FNT11" s="398"/>
      <c r="FNU11" s="398"/>
      <c r="FNV11" s="398"/>
      <c r="FNW11" s="398"/>
      <c r="FNX11" s="398"/>
      <c r="FNY11" s="398"/>
      <c r="FNZ11" s="398"/>
      <c r="FOA11" s="398"/>
      <c r="FOB11" s="398"/>
      <c r="FOC11" s="398"/>
      <c r="FOD11" s="398"/>
      <c r="FOE11" s="398"/>
      <c r="FOF11" s="398"/>
      <c r="FOG11" s="398"/>
      <c r="FOH11" s="398"/>
      <c r="FOI11" s="398"/>
      <c r="FOJ11" s="398"/>
      <c r="FOK11" s="398"/>
      <c r="FOL11" s="398"/>
      <c r="FOM11" s="398"/>
      <c r="FON11" s="398"/>
      <c r="FOO11" s="398"/>
      <c r="FOP11" s="398"/>
      <c r="FOQ11" s="398"/>
      <c r="FOR11" s="398"/>
      <c r="FOS11" s="398"/>
      <c r="FOT11" s="398"/>
      <c r="FOU11" s="398"/>
      <c r="FOV11" s="398"/>
      <c r="FOW11" s="398"/>
      <c r="FOX11" s="398"/>
      <c r="FOY11" s="398"/>
      <c r="FOZ11" s="398"/>
      <c r="FPA11" s="398"/>
      <c r="FPB11" s="398"/>
      <c r="FPC11" s="398"/>
      <c r="FPD11" s="398"/>
      <c r="FPE11" s="398"/>
      <c r="FPF11" s="398"/>
      <c r="FPG11" s="398"/>
      <c r="FPH11" s="398"/>
      <c r="FPI11" s="398"/>
      <c r="FPJ11" s="398"/>
      <c r="FPK11" s="398"/>
      <c r="FPL11" s="398"/>
      <c r="FPM11" s="398"/>
      <c r="FPN11" s="398"/>
      <c r="FPO11" s="398"/>
      <c r="FPP11" s="398"/>
      <c r="FPQ11" s="398"/>
      <c r="FPR11" s="398"/>
      <c r="FPS11" s="398"/>
      <c r="FPT11" s="398"/>
      <c r="FPU11" s="398"/>
      <c r="FPV11" s="398"/>
      <c r="FPW11" s="398"/>
      <c r="FPX11" s="398"/>
      <c r="FPY11" s="398"/>
      <c r="FPZ11" s="398"/>
      <c r="FQA11" s="398"/>
      <c r="FQB11" s="398"/>
      <c r="FQC11" s="398"/>
      <c r="FQD11" s="398"/>
      <c r="FQE11" s="398"/>
      <c r="FQF11" s="398"/>
      <c r="FQG11" s="398"/>
      <c r="FQH11" s="398"/>
      <c r="FQI11" s="398"/>
      <c r="FQJ11" s="398"/>
      <c r="FQK11" s="398"/>
      <c r="FQL11" s="398"/>
      <c r="FQM11" s="398"/>
      <c r="FQN11" s="398"/>
      <c r="FQO11" s="398"/>
      <c r="FQP11" s="398"/>
      <c r="FQQ11" s="398"/>
      <c r="FQR11" s="398"/>
      <c r="FQS11" s="398"/>
      <c r="FQT11" s="398"/>
      <c r="FQU11" s="398"/>
      <c r="FQV11" s="398"/>
      <c r="FQW11" s="398"/>
      <c r="FQX11" s="398"/>
      <c r="FQY11" s="398"/>
      <c r="FQZ11" s="398"/>
      <c r="FRA11" s="398"/>
      <c r="FRB11" s="398"/>
      <c r="FRC11" s="398"/>
      <c r="FRD11" s="398"/>
      <c r="FRE11" s="398"/>
      <c r="FRF11" s="398"/>
      <c r="FRG11" s="398"/>
      <c r="FRH11" s="398"/>
      <c r="FRI11" s="398"/>
      <c r="FRJ11" s="398"/>
      <c r="FRK11" s="398"/>
      <c r="FRL11" s="398"/>
      <c r="FRM11" s="398"/>
      <c r="FRN11" s="398"/>
      <c r="FRO11" s="398"/>
      <c r="FRP11" s="398"/>
      <c r="FRQ11" s="398"/>
      <c r="FRR11" s="398"/>
      <c r="FRS11" s="398"/>
      <c r="FRT11" s="398"/>
      <c r="FRU11" s="398"/>
      <c r="FRV11" s="398"/>
      <c r="FRW11" s="398"/>
      <c r="FRX11" s="398"/>
      <c r="FRY11" s="398"/>
      <c r="FRZ11" s="398"/>
      <c r="FSA11" s="398"/>
      <c r="FSB11" s="398"/>
      <c r="FSC11" s="398"/>
      <c r="FSD11" s="398"/>
      <c r="FSE11" s="398"/>
      <c r="FSF11" s="398"/>
      <c r="FSG11" s="398"/>
      <c r="FSH11" s="398"/>
      <c r="FSI11" s="398"/>
      <c r="FSJ11" s="398"/>
      <c r="FSK11" s="398"/>
      <c r="FSL11" s="398"/>
      <c r="FSM11" s="398"/>
      <c r="FSN11" s="398"/>
      <c r="FSO11" s="398"/>
      <c r="FSP11" s="398"/>
      <c r="FSQ11" s="398"/>
      <c r="FSR11" s="398"/>
      <c r="FSS11" s="398"/>
      <c r="FST11" s="398"/>
      <c r="FSU11" s="398"/>
      <c r="FSV11" s="398"/>
      <c r="FSW11" s="398"/>
      <c r="FSX11" s="398"/>
      <c r="FSY11" s="398"/>
      <c r="FSZ11" s="398"/>
      <c r="FTA11" s="398"/>
      <c r="FTB11" s="398"/>
      <c r="FTC11" s="398"/>
      <c r="FTD11" s="398"/>
      <c r="FTE11" s="398"/>
      <c r="FTF11" s="398"/>
      <c r="FTG11" s="398"/>
      <c r="FTH11" s="398"/>
      <c r="FTI11" s="398"/>
      <c r="FTJ11" s="398"/>
      <c r="FTK11" s="398"/>
      <c r="FTL11" s="398"/>
      <c r="FTM11" s="398"/>
      <c r="FTN11" s="398"/>
      <c r="FTO11" s="398"/>
      <c r="FTP11" s="398"/>
      <c r="FTQ11" s="398"/>
      <c r="FTR11" s="398"/>
      <c r="FTS11" s="398"/>
      <c r="FTT11" s="398"/>
      <c r="FTU11" s="398"/>
      <c r="FTV11" s="398"/>
      <c r="FTW11" s="398"/>
      <c r="FTX11" s="398"/>
      <c r="FTY11" s="398"/>
      <c r="FTZ11" s="398"/>
      <c r="FUA11" s="398"/>
      <c r="FUB11" s="398"/>
      <c r="FUC11" s="398"/>
      <c r="FUD11" s="398"/>
      <c r="FUE11" s="398"/>
      <c r="FUF11" s="398"/>
      <c r="FUG11" s="398"/>
      <c r="FUH11" s="398"/>
      <c r="FUI11" s="398"/>
      <c r="FUJ11" s="398"/>
      <c r="FUK11" s="398"/>
      <c r="FUL11" s="398"/>
      <c r="FUM11" s="398"/>
      <c r="FUN11" s="398"/>
      <c r="FUO11" s="398"/>
      <c r="FUP11" s="398"/>
      <c r="FUQ11" s="398"/>
      <c r="FUR11" s="398"/>
      <c r="FUS11" s="398"/>
      <c r="FUT11" s="398"/>
      <c r="FUU11" s="398"/>
      <c r="FUV11" s="398"/>
      <c r="FUW11" s="398"/>
      <c r="FUX11" s="398"/>
      <c r="FUY11" s="398"/>
      <c r="FUZ11" s="398"/>
      <c r="FVA11" s="398"/>
      <c r="FVB11" s="398"/>
      <c r="FVC11" s="398"/>
      <c r="FVD11" s="398"/>
      <c r="FVE11" s="398"/>
      <c r="FVF11" s="398"/>
      <c r="FVG11" s="398"/>
      <c r="FVH11" s="398"/>
      <c r="FVI11" s="398"/>
      <c r="FVJ11" s="398"/>
      <c r="FVK11" s="398"/>
      <c r="FVL11" s="398"/>
      <c r="FVM11" s="398"/>
      <c r="FVN11" s="398"/>
      <c r="FVO11" s="398"/>
      <c r="FVP11" s="398"/>
      <c r="FVQ11" s="398"/>
      <c r="FVR11" s="398"/>
      <c r="FVS11" s="398"/>
      <c r="FVT11" s="398"/>
      <c r="FVU11" s="398"/>
      <c r="FVV11" s="398"/>
      <c r="FVW11" s="398"/>
      <c r="FVX11" s="398"/>
      <c r="FVY11" s="398"/>
      <c r="FVZ11" s="398"/>
      <c r="FWA11" s="398"/>
      <c r="FWB11" s="398"/>
      <c r="FWC11" s="398"/>
      <c r="FWD11" s="398"/>
      <c r="FWE11" s="398"/>
      <c r="FWF11" s="398"/>
      <c r="FWG11" s="398"/>
      <c r="FWH11" s="398"/>
      <c r="FWI11" s="398"/>
      <c r="FWJ11" s="398"/>
      <c r="FWK11" s="398"/>
      <c r="FWL11" s="398"/>
      <c r="FWM11" s="398"/>
      <c r="FWN11" s="398"/>
      <c r="FWO11" s="398"/>
      <c r="FWP11" s="398"/>
      <c r="FWQ11" s="398"/>
      <c r="FWR11" s="398"/>
      <c r="FWS11" s="398"/>
      <c r="FWT11" s="398"/>
      <c r="FWU11" s="398"/>
      <c r="FWV11" s="398"/>
      <c r="FWW11" s="398"/>
      <c r="FWX11" s="398"/>
      <c r="FWY11" s="398"/>
      <c r="FWZ11" s="398"/>
      <c r="FXA11" s="398"/>
      <c r="FXB11" s="398"/>
      <c r="FXC11" s="398"/>
      <c r="FXD11" s="398"/>
      <c r="FXE11" s="398"/>
      <c r="FXF11" s="398"/>
      <c r="FXG11" s="398"/>
      <c r="FXH11" s="398"/>
      <c r="FXI11" s="398"/>
      <c r="FXJ11" s="398"/>
      <c r="FXK11" s="398"/>
      <c r="FXL11" s="398"/>
      <c r="FXM11" s="398"/>
      <c r="FXN11" s="398"/>
      <c r="FXO11" s="398"/>
      <c r="FXP11" s="398"/>
      <c r="FXQ11" s="398"/>
      <c r="FXR11" s="398"/>
      <c r="FXS11" s="398"/>
      <c r="FXT11" s="398"/>
      <c r="FXU11" s="398"/>
      <c r="FXV11" s="398"/>
      <c r="FXW11" s="398"/>
      <c r="FXX11" s="398"/>
      <c r="FXY11" s="398"/>
      <c r="FXZ11" s="398"/>
      <c r="FYA11" s="398"/>
      <c r="FYB11" s="398"/>
      <c r="FYC11" s="398"/>
      <c r="FYD11" s="398"/>
      <c r="FYE11" s="398"/>
      <c r="FYF11" s="398"/>
      <c r="FYG11" s="398"/>
      <c r="FYH11" s="398"/>
      <c r="FYI11" s="398"/>
      <c r="FYJ11" s="398"/>
      <c r="FYK11" s="398"/>
      <c r="FYL11" s="398"/>
      <c r="FYM11" s="398"/>
      <c r="FYN11" s="398"/>
      <c r="FYO11" s="398"/>
      <c r="FYP11" s="398"/>
      <c r="FYQ11" s="398"/>
      <c r="FYR11" s="398"/>
      <c r="FYS11" s="398"/>
      <c r="FYT11" s="398"/>
      <c r="FYU11" s="398"/>
      <c r="FYV11" s="398"/>
      <c r="FYW11" s="398"/>
      <c r="FYX11" s="398"/>
      <c r="FYY11" s="398"/>
      <c r="FYZ11" s="398"/>
      <c r="FZA11" s="398"/>
      <c r="FZB11" s="398"/>
      <c r="FZC11" s="398"/>
      <c r="FZD11" s="398"/>
      <c r="FZE11" s="398"/>
      <c r="FZF11" s="398"/>
      <c r="FZG11" s="398"/>
      <c r="FZH11" s="398"/>
      <c r="FZI11" s="398"/>
      <c r="FZJ11" s="398"/>
      <c r="FZK11" s="398"/>
      <c r="FZL11" s="398"/>
      <c r="FZM11" s="398"/>
      <c r="FZN11" s="398"/>
      <c r="FZO11" s="398"/>
      <c r="FZP11" s="398"/>
      <c r="FZQ11" s="398"/>
      <c r="FZR11" s="398"/>
      <c r="FZS11" s="398"/>
      <c r="FZT11" s="398"/>
      <c r="FZU11" s="398"/>
      <c r="FZV11" s="398"/>
      <c r="FZW11" s="398"/>
      <c r="FZX11" s="398"/>
      <c r="FZY11" s="398"/>
      <c r="FZZ11" s="398"/>
      <c r="GAA11" s="398"/>
      <c r="GAB11" s="398"/>
      <c r="GAC11" s="398"/>
      <c r="GAD11" s="398"/>
      <c r="GAE11" s="398"/>
      <c r="GAF11" s="398"/>
      <c r="GAG11" s="398"/>
      <c r="GAH11" s="398"/>
      <c r="GAI11" s="398"/>
      <c r="GAJ11" s="398"/>
      <c r="GAK11" s="398"/>
      <c r="GAL11" s="398"/>
      <c r="GAM11" s="398"/>
      <c r="GAN11" s="398"/>
      <c r="GAO11" s="398"/>
      <c r="GAP11" s="398"/>
      <c r="GAQ11" s="398"/>
      <c r="GAR11" s="398"/>
      <c r="GAS11" s="398"/>
      <c r="GAT11" s="398"/>
      <c r="GAU11" s="398"/>
      <c r="GAV11" s="398"/>
      <c r="GAW11" s="398"/>
      <c r="GAX11" s="398"/>
      <c r="GAY11" s="398"/>
      <c r="GAZ11" s="398"/>
      <c r="GBA11" s="398"/>
      <c r="GBB11" s="398"/>
      <c r="GBC11" s="398"/>
      <c r="GBD11" s="398"/>
      <c r="GBE11" s="398"/>
      <c r="GBF11" s="398"/>
      <c r="GBG11" s="398"/>
      <c r="GBH11" s="398"/>
      <c r="GBI11" s="398"/>
      <c r="GBJ11" s="398"/>
      <c r="GBK11" s="398"/>
      <c r="GBL11" s="398"/>
      <c r="GBM11" s="398"/>
      <c r="GBN11" s="398"/>
      <c r="GBO11" s="398"/>
      <c r="GBP11" s="398"/>
      <c r="GBQ11" s="398"/>
      <c r="GBR11" s="398"/>
      <c r="GBS11" s="398"/>
      <c r="GBT11" s="398"/>
      <c r="GBU11" s="398"/>
      <c r="GBV11" s="398"/>
      <c r="GBW11" s="398"/>
      <c r="GBX11" s="398"/>
      <c r="GBY11" s="398"/>
      <c r="GBZ11" s="398"/>
      <c r="GCA11" s="398"/>
      <c r="GCB11" s="398"/>
      <c r="GCC11" s="398"/>
      <c r="GCD11" s="398"/>
      <c r="GCE11" s="398"/>
      <c r="GCF11" s="398"/>
      <c r="GCG11" s="398"/>
      <c r="GCH11" s="398"/>
      <c r="GCI11" s="398"/>
      <c r="GCJ11" s="398"/>
      <c r="GCK11" s="398"/>
      <c r="GCL11" s="398"/>
      <c r="GCM11" s="398"/>
      <c r="GCN11" s="398"/>
      <c r="GCO11" s="398"/>
      <c r="GCP11" s="398"/>
      <c r="GCQ11" s="398"/>
      <c r="GCR11" s="398"/>
      <c r="GCS11" s="398"/>
      <c r="GCT11" s="398"/>
      <c r="GCU11" s="398"/>
      <c r="GCV11" s="398"/>
      <c r="GCW11" s="398"/>
      <c r="GCX11" s="398"/>
      <c r="GCY11" s="398"/>
      <c r="GCZ11" s="398"/>
      <c r="GDA11" s="398"/>
      <c r="GDB11" s="398"/>
      <c r="GDC11" s="398"/>
      <c r="GDD11" s="398"/>
      <c r="GDE11" s="398"/>
      <c r="GDF11" s="398"/>
      <c r="GDG11" s="398"/>
      <c r="GDH11" s="398"/>
      <c r="GDI11" s="398"/>
      <c r="GDJ11" s="398"/>
      <c r="GDK11" s="398"/>
      <c r="GDL11" s="398"/>
      <c r="GDM11" s="398"/>
      <c r="GDN11" s="398"/>
      <c r="GDO11" s="398"/>
      <c r="GDP11" s="398"/>
      <c r="GDQ11" s="398"/>
      <c r="GDR11" s="398"/>
      <c r="GDS11" s="398"/>
      <c r="GDT11" s="398"/>
      <c r="GDU11" s="398"/>
      <c r="GDV11" s="398"/>
      <c r="GDW11" s="398"/>
      <c r="GDX11" s="398"/>
      <c r="GDY11" s="398"/>
      <c r="GDZ11" s="398"/>
      <c r="GEA11" s="398"/>
      <c r="GEB11" s="398"/>
      <c r="GEC11" s="398"/>
      <c r="GED11" s="398"/>
      <c r="GEE11" s="398"/>
      <c r="GEF11" s="398"/>
      <c r="GEG11" s="398"/>
      <c r="GEH11" s="398"/>
      <c r="GEI11" s="398"/>
      <c r="GEJ11" s="398"/>
      <c r="GEK11" s="398"/>
      <c r="GEL11" s="398"/>
      <c r="GEM11" s="398"/>
      <c r="GEN11" s="398"/>
      <c r="GEO11" s="398"/>
      <c r="GEP11" s="398"/>
      <c r="GEQ11" s="398"/>
      <c r="GER11" s="398"/>
      <c r="GES11" s="398"/>
      <c r="GET11" s="398"/>
      <c r="GEU11" s="398"/>
      <c r="GEV11" s="398"/>
      <c r="GEW11" s="398"/>
      <c r="GEX11" s="398"/>
      <c r="GEY11" s="398"/>
      <c r="GEZ11" s="398"/>
      <c r="GFA11" s="398"/>
      <c r="GFB11" s="398"/>
      <c r="GFC11" s="398"/>
      <c r="GFD11" s="398"/>
      <c r="GFE11" s="398"/>
      <c r="GFF11" s="398"/>
      <c r="GFG11" s="398"/>
      <c r="GFH11" s="398"/>
      <c r="GFI11" s="398"/>
      <c r="GFJ11" s="398"/>
      <c r="GFK11" s="398"/>
      <c r="GFL11" s="398"/>
      <c r="GFM11" s="398"/>
      <c r="GFN11" s="398"/>
      <c r="GFO11" s="398"/>
      <c r="GFP11" s="398"/>
      <c r="GFQ11" s="398"/>
      <c r="GFR11" s="398"/>
      <c r="GFS11" s="398"/>
      <c r="GFT11" s="398"/>
      <c r="GFU11" s="398"/>
      <c r="GFV11" s="398"/>
      <c r="GFW11" s="398"/>
      <c r="GFX11" s="398"/>
      <c r="GFY11" s="398"/>
      <c r="GFZ11" s="398"/>
      <c r="GGA11" s="398"/>
      <c r="GGB11" s="398"/>
      <c r="GGC11" s="398"/>
      <c r="GGD11" s="398"/>
      <c r="GGE11" s="398"/>
      <c r="GGF11" s="398"/>
      <c r="GGG11" s="398"/>
      <c r="GGH11" s="398"/>
      <c r="GGI11" s="398"/>
      <c r="GGJ11" s="398"/>
      <c r="GGK11" s="398"/>
      <c r="GGL11" s="398"/>
      <c r="GGM11" s="398"/>
      <c r="GGN11" s="398"/>
      <c r="GGO11" s="398"/>
      <c r="GGP11" s="398"/>
      <c r="GGQ11" s="398"/>
      <c r="GGR11" s="398"/>
      <c r="GGS11" s="398"/>
      <c r="GGT11" s="398"/>
      <c r="GGU11" s="398"/>
      <c r="GGV11" s="398"/>
      <c r="GGW11" s="398"/>
      <c r="GGX11" s="398"/>
      <c r="GGY11" s="398"/>
      <c r="GGZ11" s="398"/>
      <c r="GHA11" s="398"/>
      <c r="GHB11" s="398"/>
      <c r="GHC11" s="398"/>
      <c r="GHD11" s="398"/>
      <c r="GHE11" s="398"/>
      <c r="GHF11" s="398"/>
      <c r="GHG11" s="398"/>
      <c r="GHH11" s="398"/>
      <c r="GHI11" s="398"/>
      <c r="GHJ11" s="398"/>
      <c r="GHK11" s="398"/>
      <c r="GHL11" s="398"/>
      <c r="GHM11" s="398"/>
      <c r="GHN11" s="398"/>
      <c r="GHO11" s="398"/>
      <c r="GHP11" s="398"/>
      <c r="GHQ11" s="398"/>
      <c r="GHR11" s="398"/>
      <c r="GHS11" s="398"/>
      <c r="GHT11" s="398"/>
      <c r="GHU11" s="398"/>
      <c r="GHV11" s="398"/>
      <c r="GHW11" s="398"/>
      <c r="GHX11" s="398"/>
      <c r="GHY11" s="398"/>
      <c r="GHZ11" s="398"/>
      <c r="GIA11" s="398"/>
      <c r="GIB11" s="398"/>
      <c r="GIC11" s="398"/>
      <c r="GID11" s="398"/>
      <c r="GIE11" s="398"/>
      <c r="GIF11" s="398"/>
      <c r="GIG11" s="398"/>
      <c r="GIH11" s="398"/>
      <c r="GII11" s="398"/>
      <c r="GIJ11" s="398"/>
      <c r="GIK11" s="398"/>
      <c r="GIL11" s="398"/>
      <c r="GIM11" s="398"/>
      <c r="GIN11" s="398"/>
      <c r="GIO11" s="398"/>
      <c r="GIP11" s="398"/>
      <c r="GIQ11" s="398"/>
      <c r="GIR11" s="398"/>
      <c r="GIS11" s="398"/>
      <c r="GIT11" s="398"/>
      <c r="GIU11" s="398"/>
      <c r="GIV11" s="398"/>
      <c r="GIW11" s="398"/>
      <c r="GIX11" s="398"/>
      <c r="GIY11" s="398"/>
      <c r="GIZ11" s="398"/>
      <c r="GJA11" s="398"/>
      <c r="GJB11" s="398"/>
      <c r="GJC11" s="398"/>
      <c r="GJD11" s="398"/>
      <c r="GJE11" s="398"/>
      <c r="GJF11" s="398"/>
      <c r="GJG11" s="398"/>
      <c r="GJH11" s="398"/>
      <c r="GJI11" s="398"/>
      <c r="GJJ11" s="398"/>
      <c r="GJK11" s="398"/>
      <c r="GJL11" s="398"/>
      <c r="GJM11" s="398"/>
      <c r="GJN11" s="398"/>
      <c r="GJO11" s="398"/>
      <c r="GJP11" s="398"/>
      <c r="GJQ11" s="398"/>
      <c r="GJR11" s="398"/>
      <c r="GJS11" s="398"/>
      <c r="GJT11" s="398"/>
      <c r="GJU11" s="398"/>
      <c r="GJV11" s="398"/>
      <c r="GJW11" s="398"/>
      <c r="GJX11" s="398"/>
      <c r="GJY11" s="398"/>
      <c r="GJZ11" s="398"/>
      <c r="GKA11" s="398"/>
      <c r="GKB11" s="398"/>
      <c r="GKC11" s="398"/>
      <c r="GKD11" s="398"/>
      <c r="GKE11" s="398"/>
      <c r="GKF11" s="398"/>
      <c r="GKG11" s="398"/>
      <c r="GKH11" s="398"/>
      <c r="GKI11" s="398"/>
      <c r="GKJ11" s="398"/>
      <c r="GKK11" s="398"/>
      <c r="GKL11" s="398"/>
      <c r="GKM11" s="398"/>
      <c r="GKN11" s="398"/>
      <c r="GKO11" s="398"/>
      <c r="GKP11" s="398"/>
      <c r="GKQ11" s="398"/>
      <c r="GKR11" s="398"/>
      <c r="GKS11" s="398"/>
      <c r="GKT11" s="398"/>
      <c r="GKU11" s="398"/>
      <c r="GKV11" s="398"/>
      <c r="GKW11" s="398"/>
      <c r="GKX11" s="398"/>
      <c r="GKY11" s="398"/>
      <c r="GKZ11" s="398"/>
      <c r="GLA11" s="398"/>
      <c r="GLB11" s="398"/>
      <c r="GLC11" s="398"/>
      <c r="GLD11" s="398"/>
      <c r="GLE11" s="398"/>
      <c r="GLF11" s="398"/>
      <c r="GLG11" s="398"/>
      <c r="GLH11" s="398"/>
      <c r="GLI11" s="398"/>
      <c r="GLJ11" s="398"/>
      <c r="GLK11" s="398"/>
      <c r="GLL11" s="398"/>
      <c r="GLM11" s="398"/>
      <c r="GLN11" s="398"/>
      <c r="GLO11" s="398"/>
      <c r="GLP11" s="398"/>
      <c r="GLQ11" s="398"/>
      <c r="GLR11" s="398"/>
      <c r="GLS11" s="398"/>
      <c r="GLT11" s="398"/>
      <c r="GLU11" s="398"/>
      <c r="GLV11" s="398"/>
      <c r="GLW11" s="398"/>
      <c r="GLX11" s="398"/>
      <c r="GLY11" s="398"/>
      <c r="GLZ11" s="398"/>
      <c r="GMA11" s="398"/>
      <c r="GMB11" s="398"/>
      <c r="GMC11" s="398"/>
      <c r="GMD11" s="398"/>
      <c r="GME11" s="398"/>
      <c r="GMF11" s="398"/>
      <c r="GMG11" s="398"/>
      <c r="GMH11" s="398"/>
      <c r="GMI11" s="398"/>
      <c r="GMJ11" s="398"/>
      <c r="GMK11" s="398"/>
      <c r="GML11" s="398"/>
      <c r="GMM11" s="398"/>
      <c r="GMN11" s="398"/>
      <c r="GMO11" s="398"/>
      <c r="GMP11" s="398"/>
      <c r="GMQ11" s="398"/>
      <c r="GMR11" s="398"/>
      <c r="GMS11" s="398"/>
      <c r="GMT11" s="398"/>
      <c r="GMU11" s="398"/>
      <c r="GMV11" s="398"/>
      <c r="GMW11" s="398"/>
      <c r="GMX11" s="398"/>
      <c r="GMY11" s="398"/>
      <c r="GMZ11" s="398"/>
      <c r="GNA11" s="398"/>
      <c r="GNB11" s="398"/>
      <c r="GNC11" s="398"/>
      <c r="GND11" s="398"/>
      <c r="GNE11" s="398"/>
      <c r="GNF11" s="398"/>
      <c r="GNG11" s="398"/>
      <c r="GNH11" s="398"/>
      <c r="GNI11" s="398"/>
      <c r="GNJ11" s="398"/>
      <c r="GNK11" s="398"/>
      <c r="GNL11" s="398"/>
      <c r="GNM11" s="398"/>
      <c r="GNN11" s="398"/>
      <c r="GNO11" s="398"/>
      <c r="GNP11" s="398"/>
      <c r="GNQ11" s="398"/>
      <c r="GNR11" s="398"/>
      <c r="GNS11" s="398"/>
      <c r="GNT11" s="398"/>
      <c r="GNU11" s="398"/>
      <c r="GNV11" s="398"/>
      <c r="GNW11" s="398"/>
      <c r="GNX11" s="398"/>
      <c r="GNY11" s="398"/>
      <c r="GNZ11" s="398"/>
      <c r="GOA11" s="398"/>
      <c r="GOB11" s="398"/>
      <c r="GOC11" s="398"/>
      <c r="GOD11" s="398"/>
      <c r="GOE11" s="398"/>
      <c r="GOF11" s="398"/>
      <c r="GOG11" s="398"/>
      <c r="GOH11" s="398"/>
      <c r="GOI11" s="398"/>
      <c r="GOJ11" s="398"/>
      <c r="GOK11" s="398"/>
      <c r="GOL11" s="398"/>
      <c r="GOM11" s="398"/>
      <c r="GON11" s="398"/>
      <c r="GOO11" s="398"/>
      <c r="GOP11" s="398"/>
      <c r="GOQ11" s="398"/>
      <c r="GOR11" s="398"/>
      <c r="GOS11" s="398"/>
      <c r="GOT11" s="398"/>
      <c r="GOU11" s="398"/>
      <c r="GOV11" s="398"/>
      <c r="GOW11" s="398"/>
      <c r="GOX11" s="398"/>
      <c r="GOY11" s="398"/>
      <c r="GOZ11" s="398"/>
      <c r="GPA11" s="398"/>
      <c r="GPB11" s="398"/>
      <c r="GPC11" s="398"/>
      <c r="GPD11" s="398"/>
      <c r="GPE11" s="398"/>
      <c r="GPF11" s="398"/>
      <c r="GPG11" s="398"/>
      <c r="GPH11" s="398"/>
      <c r="GPI11" s="398"/>
      <c r="GPJ11" s="398"/>
      <c r="GPK11" s="398"/>
      <c r="GPL11" s="398"/>
      <c r="GPM11" s="398"/>
      <c r="GPN11" s="398"/>
      <c r="GPO11" s="398"/>
      <c r="GPP11" s="398"/>
      <c r="GPQ11" s="398"/>
      <c r="GPR11" s="398"/>
      <c r="GPS11" s="398"/>
      <c r="GPT11" s="398"/>
      <c r="GPU11" s="398"/>
      <c r="GPV11" s="398"/>
      <c r="GPW11" s="398"/>
      <c r="GPX11" s="398"/>
      <c r="GPY11" s="398"/>
      <c r="GPZ11" s="398"/>
      <c r="GQA11" s="398"/>
      <c r="GQB11" s="398"/>
      <c r="GQC11" s="398"/>
      <c r="GQD11" s="398"/>
      <c r="GQE11" s="398"/>
      <c r="GQF11" s="398"/>
      <c r="GQG11" s="398"/>
      <c r="GQH11" s="398"/>
      <c r="GQI11" s="398"/>
      <c r="GQJ11" s="398"/>
      <c r="GQK11" s="398"/>
      <c r="GQL11" s="398"/>
      <c r="GQM11" s="398"/>
      <c r="GQN11" s="398"/>
      <c r="GQO11" s="398"/>
      <c r="GQP11" s="398"/>
      <c r="GQQ11" s="398"/>
      <c r="GQR11" s="398"/>
      <c r="GQS11" s="398"/>
      <c r="GQT11" s="398"/>
      <c r="GQU11" s="398"/>
      <c r="GQV11" s="398"/>
      <c r="GQW11" s="398"/>
      <c r="GQX11" s="398"/>
      <c r="GQY11" s="398"/>
      <c r="GQZ11" s="398"/>
      <c r="GRA11" s="398"/>
      <c r="GRB11" s="398"/>
      <c r="GRC11" s="398"/>
      <c r="GRD11" s="398"/>
      <c r="GRE11" s="398"/>
      <c r="GRF11" s="398"/>
      <c r="GRG11" s="398"/>
      <c r="GRH11" s="398"/>
      <c r="GRI11" s="398"/>
      <c r="GRJ11" s="398"/>
      <c r="GRK11" s="398"/>
      <c r="GRL11" s="398"/>
      <c r="GRM11" s="398"/>
      <c r="GRN11" s="398"/>
      <c r="GRO11" s="398"/>
      <c r="GRP11" s="398"/>
      <c r="GRQ11" s="398"/>
      <c r="GRR11" s="398"/>
      <c r="GRS11" s="398"/>
      <c r="GRT11" s="398"/>
      <c r="GRU11" s="398"/>
      <c r="GRV11" s="398"/>
      <c r="GRW11" s="398"/>
      <c r="GRX11" s="398"/>
      <c r="GRY11" s="398"/>
      <c r="GRZ11" s="398"/>
      <c r="GSA11" s="398"/>
      <c r="GSB11" s="398"/>
      <c r="GSC11" s="398"/>
      <c r="GSD11" s="398"/>
      <c r="GSE11" s="398"/>
      <c r="GSF11" s="398"/>
      <c r="GSG11" s="398"/>
      <c r="GSH11" s="398"/>
      <c r="GSI11" s="398"/>
      <c r="GSJ11" s="398"/>
      <c r="GSK11" s="398"/>
      <c r="GSL11" s="398"/>
      <c r="GSM11" s="398"/>
      <c r="GSN11" s="398"/>
      <c r="GSO11" s="398"/>
      <c r="GSP11" s="398"/>
      <c r="GSQ11" s="398"/>
      <c r="GSR11" s="398"/>
      <c r="GSS11" s="398"/>
      <c r="GST11" s="398"/>
      <c r="GSU11" s="398"/>
      <c r="GSV11" s="398"/>
      <c r="GSW11" s="398"/>
      <c r="GSX11" s="398"/>
      <c r="GSY11" s="398"/>
      <c r="GSZ11" s="398"/>
      <c r="GTA11" s="398"/>
      <c r="GTB11" s="398"/>
      <c r="GTC11" s="398"/>
      <c r="GTD11" s="398"/>
      <c r="GTE11" s="398"/>
      <c r="GTF11" s="398"/>
      <c r="GTG11" s="398"/>
      <c r="GTH11" s="398"/>
      <c r="GTI11" s="398"/>
      <c r="GTJ11" s="398"/>
      <c r="GTK11" s="398"/>
      <c r="GTL11" s="398"/>
      <c r="GTM11" s="398"/>
      <c r="GTN11" s="398"/>
      <c r="GTO11" s="398"/>
      <c r="GTP11" s="398"/>
      <c r="GTQ11" s="398"/>
      <c r="GTR11" s="398"/>
      <c r="GTS11" s="398"/>
      <c r="GTT11" s="398"/>
      <c r="GTU11" s="398"/>
      <c r="GTV11" s="398"/>
      <c r="GTW11" s="398"/>
      <c r="GTX11" s="398"/>
      <c r="GTY11" s="398"/>
      <c r="GTZ11" s="398"/>
      <c r="GUA11" s="398"/>
      <c r="GUB11" s="398"/>
      <c r="GUC11" s="398"/>
      <c r="GUD11" s="398"/>
      <c r="GUE11" s="398"/>
      <c r="GUF11" s="398"/>
      <c r="GUG11" s="398"/>
      <c r="GUH11" s="398"/>
      <c r="GUI11" s="398"/>
      <c r="GUJ11" s="398"/>
      <c r="GUK11" s="398"/>
      <c r="GUL11" s="398"/>
      <c r="GUM11" s="398"/>
      <c r="GUN11" s="398"/>
      <c r="GUO11" s="398"/>
      <c r="GUP11" s="398"/>
      <c r="GUQ11" s="398"/>
      <c r="GUR11" s="398"/>
      <c r="GUS11" s="398"/>
      <c r="GUT11" s="398"/>
      <c r="GUU11" s="398"/>
      <c r="GUV11" s="398"/>
      <c r="GUW11" s="398"/>
      <c r="GUX11" s="398"/>
      <c r="GUY11" s="398"/>
      <c r="GUZ11" s="398"/>
      <c r="GVA11" s="398"/>
      <c r="GVB11" s="398"/>
      <c r="GVC11" s="398"/>
      <c r="GVD11" s="398"/>
      <c r="GVE11" s="398"/>
      <c r="GVF11" s="398"/>
      <c r="GVG11" s="398"/>
      <c r="GVH11" s="398"/>
      <c r="GVI11" s="398"/>
      <c r="GVJ11" s="398"/>
      <c r="GVK11" s="398"/>
      <c r="GVL11" s="398"/>
      <c r="GVM11" s="398"/>
      <c r="GVN11" s="398"/>
      <c r="GVO11" s="398"/>
      <c r="GVP11" s="398"/>
      <c r="GVQ11" s="398"/>
      <c r="GVR11" s="398"/>
      <c r="GVS11" s="398"/>
      <c r="GVT11" s="398"/>
      <c r="GVU11" s="398"/>
      <c r="GVV11" s="398"/>
      <c r="GVW11" s="398"/>
      <c r="GVX11" s="398"/>
      <c r="GVY11" s="398"/>
      <c r="GVZ11" s="398"/>
      <c r="GWA11" s="398"/>
      <c r="GWB11" s="398"/>
      <c r="GWC11" s="398"/>
      <c r="GWD11" s="398"/>
      <c r="GWE11" s="398"/>
      <c r="GWF11" s="398"/>
      <c r="GWG11" s="398"/>
      <c r="GWH11" s="398"/>
      <c r="GWI11" s="398"/>
      <c r="GWJ11" s="398"/>
      <c r="GWK11" s="398"/>
      <c r="GWL11" s="398"/>
      <c r="GWM11" s="398"/>
      <c r="GWN11" s="398"/>
      <c r="GWO11" s="398"/>
      <c r="GWP11" s="398"/>
      <c r="GWQ11" s="398"/>
      <c r="GWR11" s="398"/>
      <c r="GWS11" s="398"/>
      <c r="GWT11" s="398"/>
      <c r="GWU11" s="398"/>
      <c r="GWV11" s="398"/>
      <c r="GWW11" s="398"/>
      <c r="GWX11" s="398"/>
      <c r="GWY11" s="398"/>
      <c r="GWZ11" s="398"/>
      <c r="GXA11" s="398"/>
      <c r="GXB11" s="398"/>
      <c r="GXC11" s="398"/>
      <c r="GXD11" s="398"/>
      <c r="GXE11" s="398"/>
      <c r="GXF11" s="398"/>
      <c r="GXG11" s="398"/>
      <c r="GXH11" s="398"/>
      <c r="GXI11" s="398"/>
      <c r="GXJ11" s="398"/>
      <c r="GXK11" s="398"/>
      <c r="GXL11" s="398"/>
      <c r="GXM11" s="398"/>
      <c r="GXN11" s="398"/>
      <c r="GXO11" s="398"/>
      <c r="GXP11" s="398"/>
      <c r="GXQ11" s="398"/>
      <c r="GXR11" s="398"/>
      <c r="GXS11" s="398"/>
      <c r="GXT11" s="398"/>
      <c r="GXU11" s="398"/>
      <c r="GXV11" s="398"/>
      <c r="GXW11" s="398"/>
      <c r="GXX11" s="398"/>
      <c r="GXY11" s="398"/>
      <c r="GXZ11" s="398"/>
      <c r="GYA11" s="398"/>
      <c r="GYB11" s="398"/>
      <c r="GYC11" s="398"/>
      <c r="GYD11" s="398"/>
      <c r="GYE11" s="398"/>
      <c r="GYF11" s="398"/>
      <c r="GYG11" s="398"/>
      <c r="GYH11" s="398"/>
      <c r="GYI11" s="398"/>
      <c r="GYJ11" s="398"/>
      <c r="GYK11" s="398"/>
      <c r="GYL11" s="398"/>
      <c r="GYM11" s="398"/>
      <c r="GYN11" s="398"/>
      <c r="GYO11" s="398"/>
      <c r="GYP11" s="398"/>
      <c r="GYQ11" s="398"/>
      <c r="GYR11" s="398"/>
      <c r="GYS11" s="398"/>
      <c r="GYT11" s="398"/>
      <c r="GYU11" s="398"/>
      <c r="GYV11" s="398"/>
      <c r="GYW11" s="398"/>
      <c r="GYX11" s="398"/>
      <c r="GYY11" s="398"/>
      <c r="GYZ11" s="398"/>
      <c r="GZA11" s="398"/>
      <c r="GZB11" s="398"/>
      <c r="GZC11" s="398"/>
      <c r="GZD11" s="398"/>
      <c r="GZE11" s="398"/>
      <c r="GZF11" s="398"/>
      <c r="GZG11" s="398"/>
      <c r="GZH11" s="398"/>
      <c r="GZI11" s="398"/>
      <c r="GZJ11" s="398"/>
      <c r="GZK11" s="398"/>
      <c r="GZL11" s="398"/>
      <c r="GZM11" s="398"/>
      <c r="GZN11" s="398"/>
      <c r="GZO11" s="398"/>
      <c r="GZP11" s="398"/>
      <c r="GZQ11" s="398"/>
      <c r="GZR11" s="398"/>
      <c r="GZS11" s="398"/>
      <c r="GZT11" s="398"/>
      <c r="GZU11" s="398"/>
      <c r="GZV11" s="398"/>
      <c r="GZW11" s="398"/>
      <c r="GZX11" s="398"/>
      <c r="GZY11" s="398"/>
      <c r="GZZ11" s="398"/>
      <c r="HAA11" s="398"/>
      <c r="HAB11" s="398"/>
      <c r="HAC11" s="398"/>
      <c r="HAD11" s="398"/>
      <c r="HAE11" s="398"/>
      <c r="HAF11" s="398"/>
      <c r="HAG11" s="398"/>
      <c r="HAH11" s="398"/>
      <c r="HAI11" s="398"/>
      <c r="HAJ11" s="398"/>
      <c r="HAK11" s="398"/>
      <c r="HAL11" s="398"/>
      <c r="HAM11" s="398"/>
      <c r="HAN11" s="398"/>
      <c r="HAO11" s="398"/>
      <c r="HAP11" s="398"/>
      <c r="HAQ11" s="398"/>
      <c r="HAR11" s="398"/>
      <c r="HAS11" s="398"/>
      <c r="HAT11" s="398"/>
      <c r="HAU11" s="398"/>
      <c r="HAV11" s="398"/>
      <c r="HAW11" s="398"/>
      <c r="HAX11" s="398"/>
      <c r="HAY11" s="398"/>
      <c r="HAZ11" s="398"/>
      <c r="HBA11" s="398"/>
      <c r="HBB11" s="398"/>
      <c r="HBC11" s="398"/>
      <c r="HBD11" s="398"/>
      <c r="HBE11" s="398"/>
      <c r="HBF11" s="398"/>
      <c r="HBG11" s="398"/>
      <c r="HBH11" s="398"/>
      <c r="HBI11" s="398"/>
      <c r="HBJ11" s="398"/>
      <c r="HBK11" s="398"/>
      <c r="HBL11" s="398"/>
      <c r="HBM11" s="398"/>
      <c r="HBN11" s="398"/>
      <c r="HBO11" s="398"/>
      <c r="HBP11" s="398"/>
      <c r="HBQ11" s="398"/>
      <c r="HBR11" s="398"/>
      <c r="HBS11" s="398"/>
      <c r="HBT11" s="398"/>
      <c r="HBU11" s="398"/>
      <c r="HBV11" s="398"/>
      <c r="HBW11" s="398"/>
      <c r="HBX11" s="398"/>
      <c r="HBY11" s="398"/>
      <c r="HBZ11" s="398"/>
      <c r="HCA11" s="398"/>
      <c r="HCB11" s="398"/>
      <c r="HCC11" s="398"/>
      <c r="HCD11" s="398"/>
      <c r="HCE11" s="398"/>
      <c r="HCF11" s="398"/>
      <c r="HCG11" s="398"/>
      <c r="HCH11" s="398"/>
      <c r="HCI11" s="398"/>
      <c r="HCJ11" s="398"/>
      <c r="HCK11" s="398"/>
      <c r="HCL11" s="398"/>
      <c r="HCM11" s="398"/>
      <c r="HCN11" s="398"/>
      <c r="HCO11" s="398"/>
      <c r="HCP11" s="398"/>
      <c r="HCQ11" s="398"/>
      <c r="HCR11" s="398"/>
      <c r="HCS11" s="398"/>
      <c r="HCT11" s="398"/>
      <c r="HCU11" s="398"/>
      <c r="HCV11" s="398"/>
      <c r="HCW11" s="398"/>
      <c r="HCX11" s="398"/>
      <c r="HCY11" s="398"/>
      <c r="HCZ11" s="398"/>
      <c r="HDA11" s="398"/>
      <c r="HDB11" s="398"/>
      <c r="HDC11" s="398"/>
      <c r="HDD11" s="398"/>
      <c r="HDE11" s="398"/>
      <c r="HDF11" s="398"/>
      <c r="HDG11" s="398"/>
      <c r="HDH11" s="398"/>
      <c r="HDI11" s="398"/>
      <c r="HDJ11" s="398"/>
      <c r="HDK11" s="398"/>
      <c r="HDL11" s="398"/>
      <c r="HDM11" s="398"/>
      <c r="HDN11" s="398"/>
      <c r="HDO11" s="398"/>
      <c r="HDP11" s="398"/>
      <c r="HDQ11" s="398"/>
      <c r="HDR11" s="398"/>
      <c r="HDS11" s="398"/>
      <c r="HDT11" s="398"/>
      <c r="HDU11" s="398"/>
      <c r="HDV11" s="398"/>
      <c r="HDW11" s="398"/>
      <c r="HDX11" s="398"/>
      <c r="HDY11" s="398"/>
      <c r="HDZ11" s="398"/>
      <c r="HEA11" s="398"/>
      <c r="HEB11" s="398"/>
      <c r="HEC11" s="398"/>
      <c r="HED11" s="398"/>
      <c r="HEE11" s="398"/>
      <c r="HEF11" s="398"/>
      <c r="HEG11" s="398"/>
      <c r="HEH11" s="398"/>
      <c r="HEI11" s="398"/>
      <c r="HEJ11" s="398"/>
      <c r="HEK11" s="398"/>
      <c r="HEL11" s="398"/>
      <c r="HEM11" s="398"/>
      <c r="HEN11" s="398"/>
      <c r="HEO11" s="398"/>
      <c r="HEP11" s="398"/>
      <c r="HEQ11" s="398"/>
      <c r="HER11" s="398"/>
      <c r="HES11" s="398"/>
      <c r="HET11" s="398"/>
      <c r="HEU11" s="398"/>
      <c r="HEV11" s="398"/>
      <c r="HEW11" s="398"/>
      <c r="HEX11" s="398"/>
      <c r="HEY11" s="398"/>
      <c r="HEZ11" s="398"/>
      <c r="HFA11" s="398"/>
      <c r="HFB11" s="398"/>
      <c r="HFC11" s="398"/>
      <c r="HFD11" s="398"/>
      <c r="HFE11" s="398"/>
      <c r="HFF11" s="398"/>
      <c r="HFG11" s="398"/>
      <c r="HFH11" s="398"/>
      <c r="HFI11" s="398"/>
      <c r="HFJ11" s="398"/>
      <c r="HFK11" s="398"/>
      <c r="HFL11" s="398"/>
      <c r="HFM11" s="398"/>
      <c r="HFN11" s="398"/>
      <c r="HFO11" s="398"/>
      <c r="HFP11" s="398"/>
      <c r="HFQ11" s="398"/>
      <c r="HFR11" s="398"/>
      <c r="HFS11" s="398"/>
      <c r="HFT11" s="398"/>
      <c r="HFU11" s="398"/>
      <c r="HFV11" s="398"/>
      <c r="HFW11" s="398"/>
      <c r="HFX11" s="398"/>
      <c r="HFY11" s="398"/>
      <c r="HFZ11" s="398"/>
      <c r="HGA11" s="398"/>
      <c r="HGB11" s="398"/>
      <c r="HGC11" s="398"/>
      <c r="HGD11" s="398"/>
      <c r="HGE11" s="398"/>
      <c r="HGF11" s="398"/>
      <c r="HGG11" s="398"/>
      <c r="HGH11" s="398"/>
      <c r="HGI11" s="398"/>
      <c r="HGJ11" s="398"/>
      <c r="HGK11" s="398"/>
      <c r="HGL11" s="398"/>
      <c r="HGM11" s="398"/>
      <c r="HGN11" s="398"/>
      <c r="HGO11" s="398"/>
      <c r="HGP11" s="398"/>
      <c r="HGQ11" s="398"/>
      <c r="HGR11" s="398"/>
      <c r="HGS11" s="398"/>
      <c r="HGT11" s="398"/>
      <c r="HGU11" s="398"/>
      <c r="HGV11" s="398"/>
      <c r="HGW11" s="398"/>
      <c r="HGX11" s="398"/>
      <c r="HGY11" s="398"/>
      <c r="HGZ11" s="398"/>
      <c r="HHA11" s="398"/>
      <c r="HHB11" s="398"/>
      <c r="HHC11" s="398"/>
      <c r="HHD11" s="398"/>
      <c r="HHE11" s="398"/>
      <c r="HHF11" s="398"/>
      <c r="HHG11" s="398"/>
      <c r="HHH11" s="398"/>
      <c r="HHI11" s="398"/>
      <c r="HHJ11" s="398"/>
      <c r="HHK11" s="398"/>
      <c r="HHL11" s="398"/>
      <c r="HHM11" s="398"/>
      <c r="HHN11" s="398"/>
      <c r="HHO11" s="398"/>
      <c r="HHP11" s="398"/>
      <c r="HHQ11" s="398"/>
      <c r="HHR11" s="398"/>
      <c r="HHS11" s="398"/>
      <c r="HHT11" s="398"/>
      <c r="HHU11" s="398"/>
      <c r="HHV11" s="398"/>
      <c r="HHW11" s="398"/>
      <c r="HHX11" s="398"/>
      <c r="HHY11" s="398"/>
      <c r="HHZ11" s="398"/>
      <c r="HIA11" s="398"/>
      <c r="HIB11" s="398"/>
      <c r="HIC11" s="398"/>
      <c r="HID11" s="398"/>
      <c r="HIE11" s="398"/>
      <c r="HIF11" s="398"/>
      <c r="HIG11" s="398"/>
      <c r="HIH11" s="398"/>
      <c r="HII11" s="398"/>
      <c r="HIJ11" s="398"/>
      <c r="HIK11" s="398"/>
      <c r="HIL11" s="398"/>
      <c r="HIM11" s="398"/>
      <c r="HIN11" s="398"/>
      <c r="HIO11" s="398"/>
      <c r="HIP11" s="398"/>
      <c r="HIQ11" s="398"/>
      <c r="HIR11" s="398"/>
      <c r="HIS11" s="398"/>
      <c r="HIT11" s="398"/>
      <c r="HIU11" s="398"/>
      <c r="HIV11" s="398"/>
      <c r="HIW11" s="398"/>
      <c r="HIX11" s="398"/>
      <c r="HIY11" s="398"/>
      <c r="HIZ11" s="398"/>
      <c r="HJA11" s="398"/>
      <c r="HJB11" s="398"/>
      <c r="HJC11" s="398"/>
      <c r="HJD11" s="398"/>
      <c r="HJE11" s="398"/>
      <c r="HJF11" s="398"/>
      <c r="HJG11" s="398"/>
      <c r="HJH11" s="398"/>
      <c r="HJI11" s="398"/>
      <c r="HJJ11" s="398"/>
      <c r="HJK11" s="398"/>
      <c r="HJL11" s="398"/>
      <c r="HJM11" s="398"/>
      <c r="HJN11" s="398"/>
      <c r="HJO11" s="398"/>
      <c r="HJP11" s="398"/>
      <c r="HJQ11" s="398"/>
      <c r="HJR11" s="398"/>
      <c r="HJS11" s="398"/>
      <c r="HJT11" s="398"/>
      <c r="HJU11" s="398"/>
      <c r="HJV11" s="398"/>
      <c r="HJW11" s="398"/>
      <c r="HJX11" s="398"/>
      <c r="HJY11" s="398"/>
      <c r="HJZ11" s="398"/>
      <c r="HKA11" s="398"/>
      <c r="HKB11" s="398"/>
      <c r="HKC11" s="398"/>
      <c r="HKD11" s="398"/>
      <c r="HKE11" s="398"/>
      <c r="HKF11" s="398"/>
      <c r="HKG11" s="398"/>
      <c r="HKH11" s="398"/>
      <c r="HKI11" s="398"/>
      <c r="HKJ11" s="398"/>
      <c r="HKK11" s="398"/>
      <c r="HKL11" s="398"/>
      <c r="HKM11" s="398"/>
      <c r="HKN11" s="398"/>
      <c r="HKO11" s="398"/>
      <c r="HKP11" s="398"/>
      <c r="HKQ11" s="398"/>
      <c r="HKR11" s="398"/>
      <c r="HKS11" s="398"/>
      <c r="HKT11" s="398"/>
      <c r="HKU11" s="398"/>
      <c r="HKV11" s="398"/>
      <c r="HKW11" s="398"/>
      <c r="HKX11" s="398"/>
      <c r="HKY11" s="398"/>
      <c r="HKZ11" s="398"/>
      <c r="HLA11" s="398"/>
      <c r="HLB11" s="398"/>
      <c r="HLC11" s="398"/>
      <c r="HLD11" s="398"/>
      <c r="HLE11" s="398"/>
      <c r="HLF11" s="398"/>
      <c r="HLG11" s="398"/>
      <c r="HLH11" s="398"/>
      <c r="HLI11" s="398"/>
      <c r="HLJ11" s="398"/>
      <c r="HLK11" s="398"/>
      <c r="HLL11" s="398"/>
      <c r="HLM11" s="398"/>
      <c r="HLN11" s="398"/>
      <c r="HLO11" s="398"/>
      <c r="HLP11" s="398"/>
      <c r="HLQ11" s="398"/>
      <c r="HLR11" s="398"/>
      <c r="HLS11" s="398"/>
      <c r="HLT11" s="398"/>
      <c r="HLU11" s="398"/>
      <c r="HLV11" s="398"/>
      <c r="HLW11" s="398"/>
      <c r="HLX11" s="398"/>
      <c r="HLY11" s="398"/>
      <c r="HLZ11" s="398"/>
      <c r="HMA11" s="398"/>
      <c r="HMB11" s="398"/>
      <c r="HMC11" s="398"/>
      <c r="HMD11" s="398"/>
      <c r="HME11" s="398"/>
      <c r="HMF11" s="398"/>
      <c r="HMG11" s="398"/>
      <c r="HMH11" s="398"/>
      <c r="HMI11" s="398"/>
      <c r="HMJ11" s="398"/>
      <c r="HMK11" s="398"/>
      <c r="HML11" s="398"/>
      <c r="HMM11" s="398"/>
      <c r="HMN11" s="398"/>
      <c r="HMO11" s="398"/>
      <c r="HMP11" s="398"/>
      <c r="HMQ11" s="398"/>
      <c r="HMR11" s="398"/>
      <c r="HMS11" s="398"/>
      <c r="HMT11" s="398"/>
      <c r="HMU11" s="398"/>
      <c r="HMV11" s="398"/>
      <c r="HMW11" s="398"/>
      <c r="HMX11" s="398"/>
      <c r="HMY11" s="398"/>
      <c r="HMZ11" s="398"/>
      <c r="HNA11" s="398"/>
      <c r="HNB11" s="398"/>
      <c r="HNC11" s="398"/>
      <c r="HND11" s="398"/>
      <c r="HNE11" s="398"/>
      <c r="HNF11" s="398"/>
      <c r="HNG11" s="398"/>
      <c r="HNH11" s="398"/>
      <c r="HNI11" s="398"/>
      <c r="HNJ11" s="398"/>
      <c r="HNK11" s="398"/>
      <c r="HNL11" s="398"/>
      <c r="HNM11" s="398"/>
      <c r="HNN11" s="398"/>
      <c r="HNO11" s="398"/>
      <c r="HNP11" s="398"/>
      <c r="HNQ11" s="398"/>
      <c r="HNR11" s="398"/>
      <c r="HNS11" s="398"/>
      <c r="HNT11" s="398"/>
      <c r="HNU11" s="398"/>
      <c r="HNV11" s="398"/>
      <c r="HNW11" s="398"/>
      <c r="HNX11" s="398"/>
      <c r="HNY11" s="398"/>
      <c r="HNZ11" s="398"/>
      <c r="HOA11" s="398"/>
      <c r="HOB11" s="398"/>
      <c r="HOC11" s="398"/>
      <c r="HOD11" s="398"/>
      <c r="HOE11" s="398"/>
      <c r="HOF11" s="398"/>
      <c r="HOG11" s="398"/>
      <c r="HOH11" s="398"/>
      <c r="HOI11" s="398"/>
      <c r="HOJ11" s="398"/>
      <c r="HOK11" s="398"/>
      <c r="HOL11" s="398"/>
      <c r="HOM11" s="398"/>
      <c r="HON11" s="398"/>
      <c r="HOO11" s="398"/>
      <c r="HOP11" s="398"/>
      <c r="HOQ11" s="398"/>
      <c r="HOR11" s="398"/>
      <c r="HOS11" s="398"/>
      <c r="HOT11" s="398"/>
      <c r="HOU11" s="398"/>
      <c r="HOV11" s="398"/>
      <c r="HOW11" s="398"/>
      <c r="HOX11" s="398"/>
      <c r="HOY11" s="398"/>
      <c r="HOZ11" s="398"/>
      <c r="HPA11" s="398"/>
      <c r="HPB11" s="398"/>
      <c r="HPC11" s="398"/>
      <c r="HPD11" s="398"/>
      <c r="HPE11" s="398"/>
      <c r="HPF11" s="398"/>
      <c r="HPG11" s="398"/>
      <c r="HPH11" s="398"/>
      <c r="HPI11" s="398"/>
      <c r="HPJ11" s="398"/>
      <c r="HPK11" s="398"/>
      <c r="HPL11" s="398"/>
      <c r="HPM11" s="398"/>
      <c r="HPN11" s="398"/>
      <c r="HPO11" s="398"/>
      <c r="HPP11" s="398"/>
      <c r="HPQ11" s="398"/>
      <c r="HPR11" s="398"/>
      <c r="HPS11" s="398"/>
      <c r="HPT11" s="398"/>
      <c r="HPU11" s="398"/>
      <c r="HPV11" s="398"/>
      <c r="HPW11" s="398"/>
      <c r="HPX11" s="398"/>
      <c r="HPY11" s="398"/>
      <c r="HPZ11" s="398"/>
      <c r="HQA11" s="398"/>
      <c r="HQB11" s="398"/>
      <c r="HQC11" s="398"/>
      <c r="HQD11" s="398"/>
      <c r="HQE11" s="398"/>
      <c r="HQF11" s="398"/>
      <c r="HQG11" s="398"/>
      <c r="HQH11" s="398"/>
      <c r="HQI11" s="398"/>
      <c r="HQJ11" s="398"/>
      <c r="HQK11" s="398"/>
      <c r="HQL11" s="398"/>
      <c r="HQM11" s="398"/>
      <c r="HQN11" s="398"/>
      <c r="HQO11" s="398"/>
      <c r="HQP11" s="398"/>
      <c r="HQQ11" s="398"/>
      <c r="HQR11" s="398"/>
      <c r="HQS11" s="398"/>
      <c r="HQT11" s="398"/>
      <c r="HQU11" s="398"/>
      <c r="HQV11" s="398"/>
      <c r="HQW11" s="398"/>
      <c r="HQX11" s="398"/>
      <c r="HQY11" s="398"/>
      <c r="HQZ11" s="398"/>
      <c r="HRA11" s="398"/>
      <c r="HRB11" s="398"/>
      <c r="HRC11" s="398"/>
      <c r="HRD11" s="398"/>
      <c r="HRE11" s="398"/>
      <c r="HRF11" s="398"/>
      <c r="HRG11" s="398"/>
      <c r="HRH11" s="398"/>
      <c r="HRI11" s="398"/>
      <c r="HRJ11" s="398"/>
      <c r="HRK11" s="398"/>
      <c r="HRL11" s="398"/>
      <c r="HRM11" s="398"/>
      <c r="HRN11" s="398"/>
      <c r="HRO11" s="398"/>
      <c r="HRP11" s="398"/>
      <c r="HRQ11" s="398"/>
      <c r="HRR11" s="398"/>
      <c r="HRS11" s="398"/>
      <c r="HRT11" s="398"/>
      <c r="HRU11" s="398"/>
      <c r="HRV11" s="398"/>
      <c r="HRW11" s="398"/>
      <c r="HRX11" s="398"/>
      <c r="HRY11" s="398"/>
      <c r="HRZ11" s="398"/>
      <c r="HSA11" s="398"/>
      <c r="HSB11" s="398"/>
      <c r="HSC11" s="398"/>
      <c r="HSD11" s="398"/>
      <c r="HSE11" s="398"/>
      <c r="HSF11" s="398"/>
      <c r="HSG11" s="398"/>
      <c r="HSH11" s="398"/>
      <c r="HSI11" s="398"/>
      <c r="HSJ11" s="398"/>
      <c r="HSK11" s="398"/>
      <c r="HSL11" s="398"/>
      <c r="HSM11" s="398"/>
      <c r="HSN11" s="398"/>
      <c r="HSO11" s="398"/>
      <c r="HSP11" s="398"/>
      <c r="HSQ11" s="398"/>
      <c r="HSR11" s="398"/>
      <c r="HSS11" s="398"/>
      <c r="HST11" s="398"/>
      <c r="HSU11" s="398"/>
      <c r="HSV11" s="398"/>
      <c r="HSW11" s="398"/>
      <c r="HSX11" s="398"/>
      <c r="HSY11" s="398"/>
      <c r="HSZ11" s="398"/>
      <c r="HTA11" s="398"/>
      <c r="HTB11" s="398"/>
      <c r="HTC11" s="398"/>
      <c r="HTD11" s="398"/>
      <c r="HTE11" s="398"/>
      <c r="HTF11" s="398"/>
      <c r="HTG11" s="398"/>
      <c r="HTH11" s="398"/>
      <c r="HTI11" s="398"/>
      <c r="HTJ11" s="398"/>
      <c r="HTK11" s="398"/>
      <c r="HTL11" s="398"/>
      <c r="HTM11" s="398"/>
      <c r="HTN11" s="398"/>
      <c r="HTO11" s="398"/>
      <c r="HTP11" s="398"/>
      <c r="HTQ11" s="398"/>
      <c r="HTR11" s="398"/>
      <c r="HTS11" s="398"/>
      <c r="HTT11" s="398"/>
      <c r="HTU11" s="398"/>
      <c r="HTV11" s="398"/>
      <c r="HTW11" s="398"/>
      <c r="HTX11" s="398"/>
      <c r="HTY11" s="398"/>
      <c r="HTZ11" s="398"/>
      <c r="HUA11" s="398"/>
      <c r="HUB11" s="398"/>
      <c r="HUC11" s="398"/>
      <c r="HUD11" s="398"/>
      <c r="HUE11" s="398"/>
      <c r="HUF11" s="398"/>
      <c r="HUG11" s="398"/>
      <c r="HUH11" s="398"/>
      <c r="HUI11" s="398"/>
      <c r="HUJ11" s="398"/>
      <c r="HUK11" s="398"/>
      <c r="HUL11" s="398"/>
      <c r="HUM11" s="398"/>
      <c r="HUN11" s="398"/>
      <c r="HUO11" s="398"/>
      <c r="HUP11" s="398"/>
      <c r="HUQ11" s="398"/>
      <c r="HUR11" s="398"/>
      <c r="HUS11" s="398"/>
      <c r="HUT11" s="398"/>
      <c r="HUU11" s="398"/>
      <c r="HUV11" s="398"/>
      <c r="HUW11" s="398"/>
      <c r="HUX11" s="398"/>
      <c r="HUY11" s="398"/>
      <c r="HUZ11" s="398"/>
      <c r="HVA11" s="398"/>
      <c r="HVB11" s="398"/>
      <c r="HVC11" s="398"/>
      <c r="HVD11" s="398"/>
      <c r="HVE11" s="398"/>
      <c r="HVF11" s="398"/>
      <c r="HVG11" s="398"/>
      <c r="HVH11" s="398"/>
      <c r="HVI11" s="398"/>
      <c r="HVJ11" s="398"/>
      <c r="HVK11" s="398"/>
      <c r="HVL11" s="398"/>
      <c r="HVM11" s="398"/>
      <c r="HVN11" s="398"/>
      <c r="HVO11" s="398"/>
      <c r="HVP11" s="398"/>
      <c r="HVQ11" s="398"/>
      <c r="HVR11" s="398"/>
      <c r="HVS11" s="398"/>
      <c r="HVT11" s="398"/>
      <c r="HVU11" s="398"/>
      <c r="HVV11" s="398"/>
      <c r="HVW11" s="398"/>
      <c r="HVX11" s="398"/>
      <c r="HVY11" s="398"/>
      <c r="HVZ11" s="398"/>
      <c r="HWA11" s="398"/>
      <c r="HWB11" s="398"/>
      <c r="HWC11" s="398"/>
      <c r="HWD11" s="398"/>
      <c r="HWE11" s="398"/>
      <c r="HWF11" s="398"/>
      <c r="HWG11" s="398"/>
      <c r="HWH11" s="398"/>
      <c r="HWI11" s="398"/>
      <c r="HWJ11" s="398"/>
      <c r="HWK11" s="398"/>
      <c r="HWL11" s="398"/>
      <c r="HWM11" s="398"/>
      <c r="HWN11" s="398"/>
      <c r="HWO11" s="398"/>
      <c r="HWP11" s="398"/>
      <c r="HWQ11" s="398"/>
      <c r="HWR11" s="398"/>
      <c r="HWS11" s="398"/>
      <c r="HWT11" s="398"/>
      <c r="HWU11" s="398"/>
      <c r="HWV11" s="398"/>
      <c r="HWW11" s="398"/>
      <c r="HWX11" s="398"/>
      <c r="HWY11" s="398"/>
      <c r="HWZ11" s="398"/>
      <c r="HXA11" s="398"/>
      <c r="HXB11" s="398"/>
      <c r="HXC11" s="398"/>
      <c r="HXD11" s="398"/>
      <c r="HXE11" s="398"/>
      <c r="HXF11" s="398"/>
      <c r="HXG11" s="398"/>
      <c r="HXH11" s="398"/>
      <c r="HXI11" s="398"/>
      <c r="HXJ11" s="398"/>
      <c r="HXK11" s="398"/>
      <c r="HXL11" s="398"/>
      <c r="HXM11" s="398"/>
      <c r="HXN11" s="398"/>
      <c r="HXO11" s="398"/>
      <c r="HXP11" s="398"/>
      <c r="HXQ11" s="398"/>
      <c r="HXR11" s="398"/>
      <c r="HXS11" s="398"/>
      <c r="HXT11" s="398"/>
      <c r="HXU11" s="398"/>
      <c r="HXV11" s="398"/>
      <c r="HXW11" s="398"/>
      <c r="HXX11" s="398"/>
      <c r="HXY11" s="398"/>
      <c r="HXZ11" s="398"/>
      <c r="HYA11" s="398"/>
      <c r="HYB11" s="398"/>
      <c r="HYC11" s="398"/>
      <c r="HYD11" s="398"/>
      <c r="HYE11" s="398"/>
      <c r="HYF11" s="398"/>
      <c r="HYG11" s="398"/>
      <c r="HYH11" s="398"/>
      <c r="HYI11" s="398"/>
      <c r="HYJ11" s="398"/>
      <c r="HYK11" s="398"/>
      <c r="HYL11" s="398"/>
      <c r="HYM11" s="398"/>
      <c r="HYN11" s="398"/>
      <c r="HYO11" s="398"/>
      <c r="HYP11" s="398"/>
      <c r="HYQ11" s="398"/>
      <c r="HYR11" s="398"/>
      <c r="HYS11" s="398"/>
      <c r="HYT11" s="398"/>
      <c r="HYU11" s="398"/>
      <c r="HYV11" s="398"/>
      <c r="HYW11" s="398"/>
      <c r="HYX11" s="398"/>
      <c r="HYY11" s="398"/>
      <c r="HYZ11" s="398"/>
      <c r="HZA11" s="398"/>
      <c r="HZB11" s="398"/>
      <c r="HZC11" s="398"/>
      <c r="HZD11" s="398"/>
      <c r="HZE11" s="398"/>
      <c r="HZF11" s="398"/>
      <c r="HZG11" s="398"/>
      <c r="HZH11" s="398"/>
      <c r="HZI11" s="398"/>
      <c r="HZJ11" s="398"/>
      <c r="HZK11" s="398"/>
      <c r="HZL11" s="398"/>
      <c r="HZM11" s="398"/>
      <c r="HZN11" s="398"/>
      <c r="HZO11" s="398"/>
      <c r="HZP11" s="398"/>
      <c r="HZQ11" s="398"/>
      <c r="HZR11" s="398"/>
      <c r="HZS11" s="398"/>
      <c r="HZT11" s="398"/>
      <c r="HZU11" s="398"/>
      <c r="HZV11" s="398"/>
      <c r="HZW11" s="398"/>
      <c r="HZX11" s="398"/>
      <c r="HZY11" s="398"/>
      <c r="HZZ11" s="398"/>
      <c r="IAA11" s="398"/>
      <c r="IAB11" s="398"/>
      <c r="IAC11" s="398"/>
      <c r="IAD11" s="398"/>
      <c r="IAE11" s="398"/>
      <c r="IAF11" s="398"/>
      <c r="IAG11" s="398"/>
      <c r="IAH11" s="398"/>
      <c r="IAI11" s="398"/>
      <c r="IAJ11" s="398"/>
      <c r="IAK11" s="398"/>
      <c r="IAL11" s="398"/>
      <c r="IAM11" s="398"/>
      <c r="IAN11" s="398"/>
      <c r="IAO11" s="398"/>
      <c r="IAP11" s="398"/>
      <c r="IAQ11" s="398"/>
      <c r="IAR11" s="398"/>
      <c r="IAS11" s="398"/>
      <c r="IAT11" s="398"/>
      <c r="IAU11" s="398"/>
      <c r="IAV11" s="398"/>
      <c r="IAW11" s="398"/>
      <c r="IAX11" s="398"/>
      <c r="IAY11" s="398"/>
      <c r="IAZ11" s="398"/>
      <c r="IBA11" s="398"/>
      <c r="IBB11" s="398"/>
      <c r="IBC11" s="398"/>
      <c r="IBD11" s="398"/>
      <c r="IBE11" s="398"/>
      <c r="IBF11" s="398"/>
      <c r="IBG11" s="398"/>
      <c r="IBH11" s="398"/>
      <c r="IBI11" s="398"/>
      <c r="IBJ11" s="398"/>
      <c r="IBK11" s="398"/>
      <c r="IBL11" s="398"/>
      <c r="IBM11" s="398"/>
      <c r="IBN11" s="398"/>
      <c r="IBO11" s="398"/>
      <c r="IBP11" s="398"/>
      <c r="IBQ11" s="398"/>
      <c r="IBR11" s="398"/>
      <c r="IBS11" s="398"/>
      <c r="IBT11" s="398"/>
      <c r="IBU11" s="398"/>
      <c r="IBV11" s="398"/>
      <c r="IBW11" s="398"/>
      <c r="IBX11" s="398"/>
      <c r="IBY11" s="398"/>
      <c r="IBZ11" s="398"/>
      <c r="ICA11" s="398"/>
      <c r="ICB11" s="398"/>
      <c r="ICC11" s="398"/>
      <c r="ICD11" s="398"/>
      <c r="ICE11" s="398"/>
      <c r="ICF11" s="398"/>
      <c r="ICG11" s="398"/>
      <c r="ICH11" s="398"/>
      <c r="ICI11" s="398"/>
      <c r="ICJ11" s="398"/>
      <c r="ICK11" s="398"/>
      <c r="ICL11" s="398"/>
      <c r="ICM11" s="398"/>
      <c r="ICN11" s="398"/>
      <c r="ICO11" s="398"/>
      <c r="ICP11" s="398"/>
      <c r="ICQ11" s="398"/>
      <c r="ICR11" s="398"/>
      <c r="ICS11" s="398"/>
      <c r="ICT11" s="398"/>
      <c r="ICU11" s="398"/>
      <c r="ICV11" s="398"/>
      <c r="ICW11" s="398"/>
      <c r="ICX11" s="398"/>
      <c r="ICY11" s="398"/>
      <c r="ICZ11" s="398"/>
      <c r="IDA11" s="398"/>
      <c r="IDB11" s="398"/>
      <c r="IDC11" s="398"/>
      <c r="IDD11" s="398"/>
      <c r="IDE11" s="398"/>
      <c r="IDF11" s="398"/>
      <c r="IDG11" s="398"/>
      <c r="IDH11" s="398"/>
      <c r="IDI11" s="398"/>
      <c r="IDJ11" s="398"/>
      <c r="IDK11" s="398"/>
      <c r="IDL11" s="398"/>
      <c r="IDM11" s="398"/>
      <c r="IDN11" s="398"/>
      <c r="IDO11" s="398"/>
      <c r="IDP11" s="398"/>
      <c r="IDQ11" s="398"/>
      <c r="IDR11" s="398"/>
      <c r="IDS11" s="398"/>
      <c r="IDT11" s="398"/>
      <c r="IDU11" s="398"/>
      <c r="IDV11" s="398"/>
      <c r="IDW11" s="398"/>
      <c r="IDX11" s="398"/>
      <c r="IDY11" s="398"/>
      <c r="IDZ11" s="398"/>
      <c r="IEA11" s="398"/>
      <c r="IEB11" s="398"/>
      <c r="IEC11" s="398"/>
      <c r="IED11" s="398"/>
      <c r="IEE11" s="398"/>
      <c r="IEF11" s="398"/>
      <c r="IEG11" s="398"/>
      <c r="IEH11" s="398"/>
      <c r="IEI11" s="398"/>
      <c r="IEJ11" s="398"/>
      <c r="IEK11" s="398"/>
      <c r="IEL11" s="398"/>
      <c r="IEM11" s="398"/>
      <c r="IEN11" s="398"/>
      <c r="IEO11" s="398"/>
      <c r="IEP11" s="398"/>
      <c r="IEQ11" s="398"/>
      <c r="IER11" s="398"/>
      <c r="IES11" s="398"/>
      <c r="IET11" s="398"/>
      <c r="IEU11" s="398"/>
      <c r="IEV11" s="398"/>
      <c r="IEW11" s="398"/>
      <c r="IEX11" s="398"/>
      <c r="IEY11" s="398"/>
      <c r="IEZ11" s="398"/>
      <c r="IFA11" s="398"/>
      <c r="IFB11" s="398"/>
      <c r="IFC11" s="398"/>
      <c r="IFD11" s="398"/>
      <c r="IFE11" s="398"/>
      <c r="IFF11" s="398"/>
      <c r="IFG11" s="398"/>
      <c r="IFH11" s="398"/>
      <c r="IFI11" s="398"/>
      <c r="IFJ11" s="398"/>
      <c r="IFK11" s="398"/>
      <c r="IFL11" s="398"/>
      <c r="IFM11" s="398"/>
      <c r="IFN11" s="398"/>
      <c r="IFO11" s="398"/>
      <c r="IFP11" s="398"/>
      <c r="IFQ11" s="398"/>
      <c r="IFR11" s="398"/>
      <c r="IFS11" s="398"/>
      <c r="IFT11" s="398"/>
      <c r="IFU11" s="398"/>
      <c r="IFV11" s="398"/>
      <c r="IFW11" s="398"/>
      <c r="IFX11" s="398"/>
      <c r="IFY11" s="398"/>
      <c r="IFZ11" s="398"/>
      <c r="IGA11" s="398"/>
      <c r="IGB11" s="398"/>
      <c r="IGC11" s="398"/>
      <c r="IGD11" s="398"/>
      <c r="IGE11" s="398"/>
      <c r="IGF11" s="398"/>
      <c r="IGG11" s="398"/>
      <c r="IGH11" s="398"/>
      <c r="IGI11" s="398"/>
      <c r="IGJ11" s="398"/>
      <c r="IGK11" s="398"/>
      <c r="IGL11" s="398"/>
      <c r="IGM11" s="398"/>
      <c r="IGN11" s="398"/>
      <c r="IGO11" s="398"/>
      <c r="IGP11" s="398"/>
      <c r="IGQ11" s="398"/>
      <c r="IGR11" s="398"/>
      <c r="IGS11" s="398"/>
      <c r="IGT11" s="398"/>
      <c r="IGU11" s="398"/>
      <c r="IGV11" s="398"/>
      <c r="IGW11" s="398"/>
      <c r="IGX11" s="398"/>
      <c r="IGY11" s="398"/>
      <c r="IGZ11" s="398"/>
      <c r="IHA11" s="398"/>
      <c r="IHB11" s="398"/>
      <c r="IHC11" s="398"/>
      <c r="IHD11" s="398"/>
      <c r="IHE11" s="398"/>
      <c r="IHF11" s="398"/>
      <c r="IHG11" s="398"/>
      <c r="IHH11" s="398"/>
      <c r="IHI11" s="398"/>
      <c r="IHJ11" s="398"/>
      <c r="IHK11" s="398"/>
      <c r="IHL11" s="398"/>
      <c r="IHM11" s="398"/>
      <c r="IHN11" s="398"/>
      <c r="IHO11" s="398"/>
      <c r="IHP11" s="398"/>
      <c r="IHQ11" s="398"/>
      <c r="IHR11" s="398"/>
      <c r="IHS11" s="398"/>
      <c r="IHT11" s="398"/>
      <c r="IHU11" s="398"/>
      <c r="IHV11" s="398"/>
      <c r="IHW11" s="398"/>
      <c r="IHX11" s="398"/>
      <c r="IHY11" s="398"/>
      <c r="IHZ11" s="398"/>
      <c r="IIA11" s="398"/>
      <c r="IIB11" s="398"/>
      <c r="IIC11" s="398"/>
      <c r="IID11" s="398"/>
      <c r="IIE11" s="398"/>
      <c r="IIF11" s="398"/>
      <c r="IIG11" s="398"/>
      <c r="IIH11" s="398"/>
      <c r="III11" s="398"/>
      <c r="IIJ11" s="398"/>
      <c r="IIK11" s="398"/>
      <c r="IIL11" s="398"/>
      <c r="IIM11" s="398"/>
      <c r="IIN11" s="398"/>
      <c r="IIO11" s="398"/>
      <c r="IIP11" s="398"/>
      <c r="IIQ11" s="398"/>
      <c r="IIR11" s="398"/>
      <c r="IIS11" s="398"/>
      <c r="IIT11" s="398"/>
      <c r="IIU11" s="398"/>
      <c r="IIV11" s="398"/>
      <c r="IIW11" s="398"/>
      <c r="IIX11" s="398"/>
      <c r="IIY11" s="398"/>
      <c r="IIZ11" s="398"/>
      <c r="IJA11" s="398"/>
      <c r="IJB11" s="398"/>
      <c r="IJC11" s="398"/>
      <c r="IJD11" s="398"/>
      <c r="IJE11" s="398"/>
      <c r="IJF11" s="398"/>
      <c r="IJG11" s="398"/>
      <c r="IJH11" s="398"/>
      <c r="IJI11" s="398"/>
      <c r="IJJ11" s="398"/>
      <c r="IJK11" s="398"/>
      <c r="IJL11" s="398"/>
      <c r="IJM11" s="398"/>
      <c r="IJN11" s="398"/>
      <c r="IJO11" s="398"/>
      <c r="IJP11" s="398"/>
      <c r="IJQ11" s="398"/>
      <c r="IJR11" s="398"/>
      <c r="IJS11" s="398"/>
      <c r="IJT11" s="398"/>
      <c r="IJU11" s="398"/>
      <c r="IJV11" s="398"/>
      <c r="IJW11" s="398"/>
      <c r="IJX11" s="398"/>
      <c r="IJY11" s="398"/>
      <c r="IJZ11" s="398"/>
      <c r="IKA11" s="398"/>
      <c r="IKB11" s="398"/>
      <c r="IKC11" s="398"/>
      <c r="IKD11" s="398"/>
      <c r="IKE11" s="398"/>
      <c r="IKF11" s="398"/>
      <c r="IKG11" s="398"/>
      <c r="IKH11" s="398"/>
      <c r="IKI11" s="398"/>
      <c r="IKJ11" s="398"/>
      <c r="IKK11" s="398"/>
      <c r="IKL11" s="398"/>
      <c r="IKM11" s="398"/>
      <c r="IKN11" s="398"/>
      <c r="IKO11" s="398"/>
      <c r="IKP11" s="398"/>
      <c r="IKQ11" s="398"/>
      <c r="IKR11" s="398"/>
      <c r="IKS11" s="398"/>
      <c r="IKT11" s="398"/>
      <c r="IKU11" s="398"/>
      <c r="IKV11" s="398"/>
      <c r="IKW11" s="398"/>
      <c r="IKX11" s="398"/>
      <c r="IKY11" s="398"/>
      <c r="IKZ11" s="398"/>
      <c r="ILA11" s="398"/>
      <c r="ILB11" s="398"/>
      <c r="ILC11" s="398"/>
      <c r="ILD11" s="398"/>
      <c r="ILE11" s="398"/>
      <c r="ILF11" s="398"/>
      <c r="ILG11" s="398"/>
      <c r="ILH11" s="398"/>
      <c r="ILI11" s="398"/>
      <c r="ILJ11" s="398"/>
      <c r="ILK11" s="398"/>
      <c r="ILL11" s="398"/>
      <c r="ILM11" s="398"/>
      <c r="ILN11" s="398"/>
      <c r="ILO11" s="398"/>
      <c r="ILP11" s="398"/>
      <c r="ILQ11" s="398"/>
      <c r="ILR11" s="398"/>
      <c r="ILS11" s="398"/>
      <c r="ILT11" s="398"/>
      <c r="ILU11" s="398"/>
      <c r="ILV11" s="398"/>
      <c r="ILW11" s="398"/>
      <c r="ILX11" s="398"/>
      <c r="ILY11" s="398"/>
      <c r="ILZ11" s="398"/>
      <c r="IMA11" s="398"/>
      <c r="IMB11" s="398"/>
      <c r="IMC11" s="398"/>
      <c r="IMD11" s="398"/>
      <c r="IME11" s="398"/>
      <c r="IMF11" s="398"/>
      <c r="IMG11" s="398"/>
      <c r="IMH11" s="398"/>
      <c r="IMI11" s="398"/>
      <c r="IMJ11" s="398"/>
      <c r="IMK11" s="398"/>
      <c r="IML11" s="398"/>
      <c r="IMM11" s="398"/>
      <c r="IMN11" s="398"/>
      <c r="IMO11" s="398"/>
      <c r="IMP11" s="398"/>
      <c r="IMQ11" s="398"/>
      <c r="IMR11" s="398"/>
      <c r="IMS11" s="398"/>
      <c r="IMT11" s="398"/>
      <c r="IMU11" s="398"/>
      <c r="IMV11" s="398"/>
      <c r="IMW11" s="398"/>
      <c r="IMX11" s="398"/>
      <c r="IMY11" s="398"/>
      <c r="IMZ11" s="398"/>
      <c r="INA11" s="398"/>
      <c r="INB11" s="398"/>
      <c r="INC11" s="398"/>
      <c r="IND11" s="398"/>
      <c r="INE11" s="398"/>
      <c r="INF11" s="398"/>
      <c r="ING11" s="398"/>
      <c r="INH11" s="398"/>
      <c r="INI11" s="398"/>
      <c r="INJ11" s="398"/>
      <c r="INK11" s="398"/>
      <c r="INL11" s="398"/>
      <c r="INM11" s="398"/>
      <c r="INN11" s="398"/>
      <c r="INO11" s="398"/>
      <c r="INP11" s="398"/>
      <c r="INQ11" s="398"/>
      <c r="INR11" s="398"/>
      <c r="INS11" s="398"/>
      <c r="INT11" s="398"/>
      <c r="INU11" s="398"/>
      <c r="INV11" s="398"/>
      <c r="INW11" s="398"/>
      <c r="INX11" s="398"/>
      <c r="INY11" s="398"/>
      <c r="INZ11" s="398"/>
      <c r="IOA11" s="398"/>
      <c r="IOB11" s="398"/>
      <c r="IOC11" s="398"/>
      <c r="IOD11" s="398"/>
      <c r="IOE11" s="398"/>
      <c r="IOF11" s="398"/>
      <c r="IOG11" s="398"/>
      <c r="IOH11" s="398"/>
      <c r="IOI11" s="398"/>
      <c r="IOJ11" s="398"/>
      <c r="IOK11" s="398"/>
      <c r="IOL11" s="398"/>
      <c r="IOM11" s="398"/>
      <c r="ION11" s="398"/>
      <c r="IOO11" s="398"/>
      <c r="IOP11" s="398"/>
      <c r="IOQ11" s="398"/>
      <c r="IOR11" s="398"/>
      <c r="IOS11" s="398"/>
      <c r="IOT11" s="398"/>
      <c r="IOU11" s="398"/>
      <c r="IOV11" s="398"/>
      <c r="IOW11" s="398"/>
      <c r="IOX11" s="398"/>
      <c r="IOY11" s="398"/>
      <c r="IOZ11" s="398"/>
      <c r="IPA11" s="398"/>
      <c r="IPB11" s="398"/>
      <c r="IPC11" s="398"/>
      <c r="IPD11" s="398"/>
      <c r="IPE11" s="398"/>
      <c r="IPF11" s="398"/>
      <c r="IPG11" s="398"/>
      <c r="IPH11" s="398"/>
      <c r="IPI11" s="398"/>
      <c r="IPJ11" s="398"/>
      <c r="IPK11" s="398"/>
      <c r="IPL11" s="398"/>
      <c r="IPM11" s="398"/>
      <c r="IPN11" s="398"/>
      <c r="IPO11" s="398"/>
      <c r="IPP11" s="398"/>
      <c r="IPQ11" s="398"/>
      <c r="IPR11" s="398"/>
      <c r="IPS11" s="398"/>
      <c r="IPT11" s="398"/>
      <c r="IPU11" s="398"/>
      <c r="IPV11" s="398"/>
      <c r="IPW11" s="398"/>
      <c r="IPX11" s="398"/>
      <c r="IPY11" s="398"/>
      <c r="IPZ11" s="398"/>
      <c r="IQA11" s="398"/>
      <c r="IQB11" s="398"/>
      <c r="IQC11" s="398"/>
      <c r="IQD11" s="398"/>
      <c r="IQE11" s="398"/>
      <c r="IQF11" s="398"/>
      <c r="IQG11" s="398"/>
      <c r="IQH11" s="398"/>
      <c r="IQI11" s="398"/>
      <c r="IQJ11" s="398"/>
      <c r="IQK11" s="398"/>
      <c r="IQL11" s="398"/>
      <c r="IQM11" s="398"/>
      <c r="IQN11" s="398"/>
      <c r="IQO11" s="398"/>
      <c r="IQP11" s="398"/>
      <c r="IQQ11" s="398"/>
      <c r="IQR11" s="398"/>
      <c r="IQS11" s="398"/>
      <c r="IQT11" s="398"/>
      <c r="IQU11" s="398"/>
      <c r="IQV11" s="398"/>
      <c r="IQW11" s="398"/>
      <c r="IQX11" s="398"/>
      <c r="IQY11" s="398"/>
      <c r="IQZ11" s="398"/>
      <c r="IRA11" s="398"/>
      <c r="IRB11" s="398"/>
      <c r="IRC11" s="398"/>
      <c r="IRD11" s="398"/>
      <c r="IRE11" s="398"/>
      <c r="IRF11" s="398"/>
      <c r="IRG11" s="398"/>
      <c r="IRH11" s="398"/>
      <c r="IRI11" s="398"/>
      <c r="IRJ11" s="398"/>
      <c r="IRK11" s="398"/>
      <c r="IRL11" s="398"/>
      <c r="IRM11" s="398"/>
      <c r="IRN11" s="398"/>
      <c r="IRO11" s="398"/>
      <c r="IRP11" s="398"/>
      <c r="IRQ11" s="398"/>
      <c r="IRR11" s="398"/>
      <c r="IRS11" s="398"/>
      <c r="IRT11" s="398"/>
      <c r="IRU11" s="398"/>
      <c r="IRV11" s="398"/>
      <c r="IRW11" s="398"/>
      <c r="IRX11" s="398"/>
      <c r="IRY11" s="398"/>
      <c r="IRZ11" s="398"/>
      <c r="ISA11" s="398"/>
      <c r="ISB11" s="398"/>
      <c r="ISC11" s="398"/>
      <c r="ISD11" s="398"/>
      <c r="ISE11" s="398"/>
      <c r="ISF11" s="398"/>
      <c r="ISG11" s="398"/>
      <c r="ISH11" s="398"/>
      <c r="ISI11" s="398"/>
      <c r="ISJ11" s="398"/>
      <c r="ISK11" s="398"/>
      <c r="ISL11" s="398"/>
      <c r="ISM11" s="398"/>
      <c r="ISN11" s="398"/>
      <c r="ISO11" s="398"/>
      <c r="ISP11" s="398"/>
      <c r="ISQ11" s="398"/>
      <c r="ISR11" s="398"/>
      <c r="ISS11" s="398"/>
      <c r="IST11" s="398"/>
      <c r="ISU11" s="398"/>
      <c r="ISV11" s="398"/>
      <c r="ISW11" s="398"/>
      <c r="ISX11" s="398"/>
      <c r="ISY11" s="398"/>
      <c r="ISZ11" s="398"/>
      <c r="ITA11" s="398"/>
      <c r="ITB11" s="398"/>
      <c r="ITC11" s="398"/>
      <c r="ITD11" s="398"/>
      <c r="ITE11" s="398"/>
      <c r="ITF11" s="398"/>
      <c r="ITG11" s="398"/>
      <c r="ITH11" s="398"/>
      <c r="ITI11" s="398"/>
      <c r="ITJ11" s="398"/>
      <c r="ITK11" s="398"/>
      <c r="ITL11" s="398"/>
      <c r="ITM11" s="398"/>
      <c r="ITN11" s="398"/>
      <c r="ITO11" s="398"/>
      <c r="ITP11" s="398"/>
      <c r="ITQ11" s="398"/>
      <c r="ITR11" s="398"/>
      <c r="ITS11" s="398"/>
      <c r="ITT11" s="398"/>
      <c r="ITU11" s="398"/>
      <c r="ITV11" s="398"/>
      <c r="ITW11" s="398"/>
      <c r="ITX11" s="398"/>
      <c r="ITY11" s="398"/>
      <c r="ITZ11" s="398"/>
      <c r="IUA11" s="398"/>
      <c r="IUB11" s="398"/>
      <c r="IUC11" s="398"/>
      <c r="IUD11" s="398"/>
      <c r="IUE11" s="398"/>
      <c r="IUF11" s="398"/>
      <c r="IUG11" s="398"/>
      <c r="IUH11" s="398"/>
      <c r="IUI11" s="398"/>
      <c r="IUJ11" s="398"/>
      <c r="IUK11" s="398"/>
      <c r="IUL11" s="398"/>
      <c r="IUM11" s="398"/>
      <c r="IUN11" s="398"/>
      <c r="IUO11" s="398"/>
      <c r="IUP11" s="398"/>
      <c r="IUQ11" s="398"/>
      <c r="IUR11" s="398"/>
      <c r="IUS11" s="398"/>
      <c r="IUT11" s="398"/>
      <c r="IUU11" s="398"/>
      <c r="IUV11" s="398"/>
      <c r="IUW11" s="398"/>
      <c r="IUX11" s="398"/>
      <c r="IUY11" s="398"/>
      <c r="IUZ11" s="398"/>
      <c r="IVA11" s="398"/>
      <c r="IVB11" s="398"/>
      <c r="IVC11" s="398"/>
      <c r="IVD11" s="398"/>
      <c r="IVE11" s="398"/>
      <c r="IVF11" s="398"/>
      <c r="IVG11" s="398"/>
      <c r="IVH11" s="398"/>
      <c r="IVI11" s="398"/>
      <c r="IVJ11" s="398"/>
      <c r="IVK11" s="398"/>
      <c r="IVL11" s="398"/>
      <c r="IVM11" s="398"/>
      <c r="IVN11" s="398"/>
      <c r="IVO11" s="398"/>
      <c r="IVP11" s="398"/>
      <c r="IVQ11" s="398"/>
      <c r="IVR11" s="398"/>
      <c r="IVS11" s="398"/>
      <c r="IVT11" s="398"/>
      <c r="IVU11" s="398"/>
      <c r="IVV11" s="398"/>
      <c r="IVW11" s="398"/>
      <c r="IVX11" s="398"/>
      <c r="IVY11" s="398"/>
      <c r="IVZ11" s="398"/>
      <c r="IWA11" s="398"/>
      <c r="IWB11" s="398"/>
      <c r="IWC11" s="398"/>
      <c r="IWD11" s="398"/>
      <c r="IWE11" s="398"/>
      <c r="IWF11" s="398"/>
      <c r="IWG11" s="398"/>
      <c r="IWH11" s="398"/>
      <c r="IWI11" s="398"/>
      <c r="IWJ11" s="398"/>
      <c r="IWK11" s="398"/>
      <c r="IWL11" s="398"/>
      <c r="IWM11" s="398"/>
      <c r="IWN11" s="398"/>
      <c r="IWO11" s="398"/>
      <c r="IWP11" s="398"/>
      <c r="IWQ11" s="398"/>
      <c r="IWR11" s="398"/>
      <c r="IWS11" s="398"/>
      <c r="IWT11" s="398"/>
      <c r="IWU11" s="398"/>
      <c r="IWV11" s="398"/>
      <c r="IWW11" s="398"/>
      <c r="IWX11" s="398"/>
      <c r="IWY11" s="398"/>
      <c r="IWZ11" s="398"/>
      <c r="IXA11" s="398"/>
      <c r="IXB11" s="398"/>
      <c r="IXC11" s="398"/>
      <c r="IXD11" s="398"/>
      <c r="IXE11" s="398"/>
      <c r="IXF11" s="398"/>
      <c r="IXG11" s="398"/>
      <c r="IXH11" s="398"/>
      <c r="IXI11" s="398"/>
      <c r="IXJ11" s="398"/>
      <c r="IXK11" s="398"/>
      <c r="IXL11" s="398"/>
      <c r="IXM11" s="398"/>
      <c r="IXN11" s="398"/>
      <c r="IXO11" s="398"/>
      <c r="IXP11" s="398"/>
      <c r="IXQ11" s="398"/>
      <c r="IXR11" s="398"/>
      <c r="IXS11" s="398"/>
      <c r="IXT11" s="398"/>
      <c r="IXU11" s="398"/>
      <c r="IXV11" s="398"/>
      <c r="IXW11" s="398"/>
      <c r="IXX11" s="398"/>
      <c r="IXY11" s="398"/>
      <c r="IXZ11" s="398"/>
      <c r="IYA11" s="398"/>
      <c r="IYB11" s="398"/>
      <c r="IYC11" s="398"/>
      <c r="IYD11" s="398"/>
      <c r="IYE11" s="398"/>
      <c r="IYF11" s="398"/>
      <c r="IYG11" s="398"/>
      <c r="IYH11" s="398"/>
      <c r="IYI11" s="398"/>
      <c r="IYJ11" s="398"/>
      <c r="IYK11" s="398"/>
      <c r="IYL11" s="398"/>
      <c r="IYM11" s="398"/>
      <c r="IYN11" s="398"/>
      <c r="IYO11" s="398"/>
      <c r="IYP11" s="398"/>
      <c r="IYQ11" s="398"/>
      <c r="IYR11" s="398"/>
      <c r="IYS11" s="398"/>
      <c r="IYT11" s="398"/>
      <c r="IYU11" s="398"/>
      <c r="IYV11" s="398"/>
      <c r="IYW11" s="398"/>
      <c r="IYX11" s="398"/>
      <c r="IYY11" s="398"/>
      <c r="IYZ11" s="398"/>
      <c r="IZA11" s="398"/>
      <c r="IZB11" s="398"/>
      <c r="IZC11" s="398"/>
      <c r="IZD11" s="398"/>
      <c r="IZE11" s="398"/>
      <c r="IZF11" s="398"/>
      <c r="IZG11" s="398"/>
      <c r="IZH11" s="398"/>
      <c r="IZI11" s="398"/>
      <c r="IZJ11" s="398"/>
      <c r="IZK11" s="398"/>
      <c r="IZL11" s="398"/>
      <c r="IZM11" s="398"/>
      <c r="IZN11" s="398"/>
      <c r="IZO11" s="398"/>
      <c r="IZP11" s="398"/>
      <c r="IZQ11" s="398"/>
      <c r="IZR11" s="398"/>
      <c r="IZS11" s="398"/>
      <c r="IZT11" s="398"/>
      <c r="IZU11" s="398"/>
      <c r="IZV11" s="398"/>
      <c r="IZW11" s="398"/>
      <c r="IZX11" s="398"/>
      <c r="IZY11" s="398"/>
      <c r="IZZ11" s="398"/>
      <c r="JAA11" s="398"/>
      <c r="JAB11" s="398"/>
      <c r="JAC11" s="398"/>
      <c r="JAD11" s="398"/>
      <c r="JAE11" s="398"/>
      <c r="JAF11" s="398"/>
      <c r="JAG11" s="398"/>
      <c r="JAH11" s="398"/>
      <c r="JAI11" s="398"/>
      <c r="JAJ11" s="398"/>
      <c r="JAK11" s="398"/>
      <c r="JAL11" s="398"/>
      <c r="JAM11" s="398"/>
      <c r="JAN11" s="398"/>
      <c r="JAO11" s="398"/>
      <c r="JAP11" s="398"/>
      <c r="JAQ11" s="398"/>
      <c r="JAR11" s="398"/>
      <c r="JAS11" s="398"/>
      <c r="JAT11" s="398"/>
      <c r="JAU11" s="398"/>
      <c r="JAV11" s="398"/>
      <c r="JAW11" s="398"/>
      <c r="JAX11" s="398"/>
      <c r="JAY11" s="398"/>
      <c r="JAZ11" s="398"/>
      <c r="JBA11" s="398"/>
      <c r="JBB11" s="398"/>
      <c r="JBC11" s="398"/>
      <c r="JBD11" s="398"/>
      <c r="JBE11" s="398"/>
      <c r="JBF11" s="398"/>
      <c r="JBG11" s="398"/>
      <c r="JBH11" s="398"/>
      <c r="JBI11" s="398"/>
      <c r="JBJ11" s="398"/>
      <c r="JBK11" s="398"/>
      <c r="JBL11" s="398"/>
      <c r="JBM11" s="398"/>
      <c r="JBN11" s="398"/>
      <c r="JBO11" s="398"/>
      <c r="JBP11" s="398"/>
      <c r="JBQ11" s="398"/>
      <c r="JBR11" s="398"/>
      <c r="JBS11" s="398"/>
      <c r="JBT11" s="398"/>
      <c r="JBU11" s="398"/>
      <c r="JBV11" s="398"/>
      <c r="JBW11" s="398"/>
      <c r="JBX11" s="398"/>
      <c r="JBY11" s="398"/>
      <c r="JBZ11" s="398"/>
      <c r="JCA11" s="398"/>
      <c r="JCB11" s="398"/>
      <c r="JCC11" s="398"/>
      <c r="JCD11" s="398"/>
      <c r="JCE11" s="398"/>
      <c r="JCF11" s="398"/>
      <c r="JCG11" s="398"/>
      <c r="JCH11" s="398"/>
      <c r="JCI11" s="398"/>
      <c r="JCJ11" s="398"/>
      <c r="JCK11" s="398"/>
      <c r="JCL11" s="398"/>
      <c r="JCM11" s="398"/>
      <c r="JCN11" s="398"/>
      <c r="JCO11" s="398"/>
      <c r="JCP11" s="398"/>
      <c r="JCQ11" s="398"/>
      <c r="JCR11" s="398"/>
      <c r="JCS11" s="398"/>
      <c r="JCT11" s="398"/>
      <c r="JCU11" s="398"/>
      <c r="JCV11" s="398"/>
      <c r="JCW11" s="398"/>
      <c r="JCX11" s="398"/>
      <c r="JCY11" s="398"/>
      <c r="JCZ11" s="398"/>
      <c r="JDA11" s="398"/>
      <c r="JDB11" s="398"/>
      <c r="JDC11" s="398"/>
      <c r="JDD11" s="398"/>
      <c r="JDE11" s="398"/>
      <c r="JDF11" s="398"/>
      <c r="JDG11" s="398"/>
      <c r="JDH11" s="398"/>
      <c r="JDI11" s="398"/>
      <c r="JDJ11" s="398"/>
      <c r="JDK11" s="398"/>
      <c r="JDL11" s="398"/>
      <c r="JDM11" s="398"/>
      <c r="JDN11" s="398"/>
      <c r="JDO11" s="398"/>
      <c r="JDP11" s="398"/>
      <c r="JDQ11" s="398"/>
      <c r="JDR11" s="398"/>
      <c r="JDS11" s="398"/>
      <c r="JDT11" s="398"/>
      <c r="JDU11" s="398"/>
      <c r="JDV11" s="398"/>
      <c r="JDW11" s="398"/>
      <c r="JDX11" s="398"/>
      <c r="JDY11" s="398"/>
      <c r="JDZ11" s="398"/>
      <c r="JEA11" s="398"/>
      <c r="JEB11" s="398"/>
      <c r="JEC11" s="398"/>
      <c r="JED11" s="398"/>
      <c r="JEE11" s="398"/>
      <c r="JEF11" s="398"/>
      <c r="JEG11" s="398"/>
      <c r="JEH11" s="398"/>
      <c r="JEI11" s="398"/>
      <c r="JEJ11" s="398"/>
      <c r="JEK11" s="398"/>
      <c r="JEL11" s="398"/>
      <c r="JEM11" s="398"/>
      <c r="JEN11" s="398"/>
      <c r="JEO11" s="398"/>
      <c r="JEP11" s="398"/>
      <c r="JEQ11" s="398"/>
      <c r="JER11" s="398"/>
      <c r="JES11" s="398"/>
      <c r="JET11" s="398"/>
      <c r="JEU11" s="398"/>
      <c r="JEV11" s="398"/>
      <c r="JEW11" s="398"/>
      <c r="JEX11" s="398"/>
      <c r="JEY11" s="398"/>
      <c r="JEZ11" s="398"/>
      <c r="JFA11" s="398"/>
      <c r="JFB11" s="398"/>
      <c r="JFC11" s="398"/>
      <c r="JFD11" s="398"/>
      <c r="JFE11" s="398"/>
      <c r="JFF11" s="398"/>
      <c r="JFG11" s="398"/>
      <c r="JFH11" s="398"/>
      <c r="JFI11" s="398"/>
      <c r="JFJ11" s="398"/>
      <c r="JFK11" s="398"/>
      <c r="JFL11" s="398"/>
      <c r="JFM11" s="398"/>
      <c r="JFN11" s="398"/>
      <c r="JFO11" s="398"/>
      <c r="JFP11" s="398"/>
      <c r="JFQ11" s="398"/>
      <c r="JFR11" s="398"/>
      <c r="JFS11" s="398"/>
      <c r="JFT11" s="398"/>
      <c r="JFU11" s="398"/>
      <c r="JFV11" s="398"/>
      <c r="JFW11" s="398"/>
      <c r="JFX11" s="398"/>
      <c r="JFY11" s="398"/>
      <c r="JFZ11" s="398"/>
      <c r="JGA11" s="398"/>
      <c r="JGB11" s="398"/>
      <c r="JGC11" s="398"/>
      <c r="JGD11" s="398"/>
      <c r="JGE11" s="398"/>
      <c r="JGF11" s="398"/>
      <c r="JGG11" s="398"/>
      <c r="JGH11" s="398"/>
      <c r="JGI11" s="398"/>
      <c r="JGJ11" s="398"/>
      <c r="JGK11" s="398"/>
      <c r="JGL11" s="398"/>
      <c r="JGM11" s="398"/>
      <c r="JGN11" s="398"/>
      <c r="JGO11" s="398"/>
      <c r="JGP11" s="398"/>
      <c r="JGQ11" s="398"/>
      <c r="JGR11" s="398"/>
      <c r="JGS11" s="398"/>
      <c r="JGT11" s="398"/>
      <c r="JGU11" s="398"/>
      <c r="JGV11" s="398"/>
      <c r="JGW11" s="398"/>
      <c r="JGX11" s="398"/>
      <c r="JGY11" s="398"/>
      <c r="JGZ11" s="398"/>
      <c r="JHA11" s="398"/>
      <c r="JHB11" s="398"/>
      <c r="JHC11" s="398"/>
      <c r="JHD11" s="398"/>
      <c r="JHE11" s="398"/>
      <c r="JHF11" s="398"/>
      <c r="JHG11" s="398"/>
      <c r="JHH11" s="398"/>
      <c r="JHI11" s="398"/>
      <c r="JHJ11" s="398"/>
      <c r="JHK11" s="398"/>
      <c r="JHL11" s="398"/>
      <c r="JHM11" s="398"/>
      <c r="JHN11" s="398"/>
      <c r="JHO11" s="398"/>
      <c r="JHP11" s="398"/>
      <c r="JHQ11" s="398"/>
      <c r="JHR11" s="398"/>
      <c r="JHS11" s="398"/>
      <c r="JHT11" s="398"/>
      <c r="JHU11" s="398"/>
      <c r="JHV11" s="398"/>
      <c r="JHW11" s="398"/>
      <c r="JHX11" s="398"/>
      <c r="JHY11" s="398"/>
      <c r="JHZ11" s="398"/>
      <c r="JIA11" s="398"/>
      <c r="JIB11" s="398"/>
      <c r="JIC11" s="398"/>
      <c r="JID11" s="398"/>
      <c r="JIE11" s="398"/>
      <c r="JIF11" s="398"/>
      <c r="JIG11" s="398"/>
      <c r="JIH11" s="398"/>
      <c r="JII11" s="398"/>
      <c r="JIJ11" s="398"/>
      <c r="JIK11" s="398"/>
      <c r="JIL11" s="398"/>
      <c r="JIM11" s="398"/>
      <c r="JIN11" s="398"/>
      <c r="JIO11" s="398"/>
      <c r="JIP11" s="398"/>
      <c r="JIQ11" s="398"/>
      <c r="JIR11" s="398"/>
      <c r="JIS11" s="398"/>
      <c r="JIT11" s="398"/>
      <c r="JIU11" s="398"/>
      <c r="JIV11" s="398"/>
      <c r="JIW11" s="398"/>
      <c r="JIX11" s="398"/>
      <c r="JIY11" s="398"/>
      <c r="JIZ11" s="398"/>
      <c r="JJA11" s="398"/>
      <c r="JJB11" s="398"/>
      <c r="JJC11" s="398"/>
      <c r="JJD11" s="398"/>
      <c r="JJE11" s="398"/>
      <c r="JJF11" s="398"/>
      <c r="JJG11" s="398"/>
      <c r="JJH11" s="398"/>
      <c r="JJI11" s="398"/>
      <c r="JJJ11" s="398"/>
      <c r="JJK11" s="398"/>
      <c r="JJL11" s="398"/>
      <c r="JJM11" s="398"/>
      <c r="JJN11" s="398"/>
      <c r="JJO11" s="398"/>
      <c r="JJP11" s="398"/>
      <c r="JJQ11" s="398"/>
      <c r="JJR11" s="398"/>
      <c r="JJS11" s="398"/>
      <c r="JJT11" s="398"/>
      <c r="JJU11" s="398"/>
      <c r="JJV11" s="398"/>
      <c r="JJW11" s="398"/>
      <c r="JJX11" s="398"/>
      <c r="JJY11" s="398"/>
      <c r="JJZ11" s="398"/>
      <c r="JKA11" s="398"/>
      <c r="JKB11" s="398"/>
      <c r="JKC11" s="398"/>
      <c r="JKD11" s="398"/>
      <c r="JKE11" s="398"/>
      <c r="JKF11" s="398"/>
      <c r="JKG11" s="398"/>
      <c r="JKH11" s="398"/>
      <c r="JKI11" s="398"/>
      <c r="JKJ11" s="398"/>
      <c r="JKK11" s="398"/>
      <c r="JKL11" s="398"/>
      <c r="JKM11" s="398"/>
      <c r="JKN11" s="398"/>
      <c r="JKO11" s="398"/>
      <c r="JKP11" s="398"/>
      <c r="JKQ11" s="398"/>
      <c r="JKR11" s="398"/>
      <c r="JKS11" s="398"/>
      <c r="JKT11" s="398"/>
      <c r="JKU11" s="398"/>
      <c r="JKV11" s="398"/>
      <c r="JKW11" s="398"/>
      <c r="JKX11" s="398"/>
      <c r="JKY11" s="398"/>
      <c r="JKZ11" s="398"/>
      <c r="JLA11" s="398"/>
      <c r="JLB11" s="398"/>
      <c r="JLC11" s="398"/>
      <c r="JLD11" s="398"/>
      <c r="JLE11" s="398"/>
      <c r="JLF11" s="398"/>
      <c r="JLG11" s="398"/>
      <c r="JLH11" s="398"/>
      <c r="JLI11" s="398"/>
      <c r="JLJ11" s="398"/>
      <c r="JLK11" s="398"/>
      <c r="JLL11" s="398"/>
      <c r="JLM11" s="398"/>
      <c r="JLN11" s="398"/>
      <c r="JLO11" s="398"/>
      <c r="JLP11" s="398"/>
      <c r="JLQ11" s="398"/>
      <c r="JLR11" s="398"/>
      <c r="JLS11" s="398"/>
      <c r="JLT11" s="398"/>
      <c r="JLU11" s="398"/>
      <c r="JLV11" s="398"/>
      <c r="JLW11" s="398"/>
      <c r="JLX11" s="398"/>
      <c r="JLY11" s="398"/>
      <c r="JLZ11" s="398"/>
      <c r="JMA11" s="398"/>
      <c r="JMB11" s="398"/>
      <c r="JMC11" s="398"/>
      <c r="JMD11" s="398"/>
      <c r="JME11" s="398"/>
      <c r="JMF11" s="398"/>
      <c r="JMG11" s="398"/>
      <c r="JMH11" s="398"/>
      <c r="JMI11" s="398"/>
      <c r="JMJ11" s="398"/>
      <c r="JMK11" s="398"/>
      <c r="JML11" s="398"/>
      <c r="JMM11" s="398"/>
      <c r="JMN11" s="398"/>
      <c r="JMO11" s="398"/>
      <c r="JMP11" s="398"/>
      <c r="JMQ11" s="398"/>
      <c r="JMR11" s="398"/>
      <c r="JMS11" s="398"/>
      <c r="JMT11" s="398"/>
      <c r="JMU11" s="398"/>
      <c r="JMV11" s="398"/>
      <c r="JMW11" s="398"/>
      <c r="JMX11" s="398"/>
      <c r="JMY11" s="398"/>
      <c r="JMZ11" s="398"/>
      <c r="JNA11" s="398"/>
      <c r="JNB11" s="398"/>
      <c r="JNC11" s="398"/>
      <c r="JND11" s="398"/>
      <c r="JNE11" s="398"/>
      <c r="JNF11" s="398"/>
      <c r="JNG11" s="398"/>
      <c r="JNH11" s="398"/>
      <c r="JNI11" s="398"/>
      <c r="JNJ11" s="398"/>
      <c r="JNK11" s="398"/>
      <c r="JNL11" s="398"/>
      <c r="JNM11" s="398"/>
      <c r="JNN11" s="398"/>
      <c r="JNO11" s="398"/>
      <c r="JNP11" s="398"/>
      <c r="JNQ11" s="398"/>
      <c r="JNR11" s="398"/>
      <c r="JNS11" s="398"/>
      <c r="JNT11" s="398"/>
      <c r="JNU11" s="398"/>
      <c r="JNV11" s="398"/>
      <c r="JNW11" s="398"/>
      <c r="JNX11" s="398"/>
      <c r="JNY11" s="398"/>
      <c r="JNZ11" s="398"/>
      <c r="JOA11" s="398"/>
      <c r="JOB11" s="398"/>
      <c r="JOC11" s="398"/>
      <c r="JOD11" s="398"/>
      <c r="JOE11" s="398"/>
      <c r="JOF11" s="398"/>
      <c r="JOG11" s="398"/>
      <c r="JOH11" s="398"/>
      <c r="JOI11" s="398"/>
      <c r="JOJ11" s="398"/>
      <c r="JOK11" s="398"/>
      <c r="JOL11" s="398"/>
      <c r="JOM11" s="398"/>
      <c r="JON11" s="398"/>
      <c r="JOO11" s="398"/>
      <c r="JOP11" s="398"/>
      <c r="JOQ11" s="398"/>
      <c r="JOR11" s="398"/>
      <c r="JOS11" s="398"/>
      <c r="JOT11" s="398"/>
      <c r="JOU11" s="398"/>
      <c r="JOV11" s="398"/>
      <c r="JOW11" s="398"/>
      <c r="JOX11" s="398"/>
      <c r="JOY11" s="398"/>
      <c r="JOZ11" s="398"/>
      <c r="JPA11" s="398"/>
      <c r="JPB11" s="398"/>
      <c r="JPC11" s="398"/>
      <c r="JPD11" s="398"/>
      <c r="JPE11" s="398"/>
      <c r="JPF11" s="398"/>
      <c r="JPG11" s="398"/>
      <c r="JPH11" s="398"/>
      <c r="JPI11" s="398"/>
      <c r="JPJ11" s="398"/>
      <c r="JPK11" s="398"/>
      <c r="JPL11" s="398"/>
      <c r="JPM11" s="398"/>
      <c r="JPN11" s="398"/>
      <c r="JPO11" s="398"/>
      <c r="JPP11" s="398"/>
      <c r="JPQ11" s="398"/>
      <c r="JPR11" s="398"/>
      <c r="JPS11" s="398"/>
      <c r="JPT11" s="398"/>
      <c r="JPU11" s="398"/>
      <c r="JPV11" s="398"/>
      <c r="JPW11" s="398"/>
      <c r="JPX11" s="398"/>
      <c r="JPY11" s="398"/>
      <c r="JPZ11" s="398"/>
      <c r="JQA11" s="398"/>
      <c r="JQB11" s="398"/>
      <c r="JQC11" s="398"/>
      <c r="JQD11" s="398"/>
      <c r="JQE11" s="398"/>
      <c r="JQF11" s="398"/>
      <c r="JQG11" s="398"/>
      <c r="JQH11" s="398"/>
      <c r="JQI11" s="398"/>
      <c r="JQJ11" s="398"/>
      <c r="JQK11" s="398"/>
      <c r="JQL11" s="398"/>
      <c r="JQM11" s="398"/>
      <c r="JQN11" s="398"/>
      <c r="JQO11" s="398"/>
      <c r="JQP11" s="398"/>
      <c r="JQQ11" s="398"/>
      <c r="JQR11" s="398"/>
      <c r="JQS11" s="398"/>
      <c r="JQT11" s="398"/>
      <c r="JQU11" s="398"/>
      <c r="JQV11" s="398"/>
      <c r="JQW11" s="398"/>
      <c r="JQX11" s="398"/>
      <c r="JQY11" s="398"/>
      <c r="JQZ11" s="398"/>
      <c r="JRA11" s="398"/>
      <c r="JRB11" s="398"/>
      <c r="JRC11" s="398"/>
      <c r="JRD11" s="398"/>
      <c r="JRE11" s="398"/>
      <c r="JRF11" s="398"/>
      <c r="JRG11" s="398"/>
      <c r="JRH11" s="398"/>
      <c r="JRI11" s="398"/>
      <c r="JRJ11" s="398"/>
      <c r="JRK11" s="398"/>
      <c r="JRL11" s="398"/>
      <c r="JRM11" s="398"/>
      <c r="JRN11" s="398"/>
      <c r="JRO11" s="398"/>
      <c r="JRP11" s="398"/>
      <c r="JRQ11" s="398"/>
      <c r="JRR11" s="398"/>
      <c r="JRS11" s="398"/>
      <c r="JRT11" s="398"/>
      <c r="JRU11" s="398"/>
      <c r="JRV11" s="398"/>
      <c r="JRW11" s="398"/>
      <c r="JRX11" s="398"/>
      <c r="JRY11" s="398"/>
      <c r="JRZ11" s="398"/>
      <c r="JSA11" s="398"/>
      <c r="JSB11" s="398"/>
      <c r="JSC11" s="398"/>
      <c r="JSD11" s="398"/>
      <c r="JSE11" s="398"/>
      <c r="JSF11" s="398"/>
      <c r="JSG11" s="398"/>
      <c r="JSH11" s="398"/>
      <c r="JSI11" s="398"/>
      <c r="JSJ11" s="398"/>
      <c r="JSK11" s="398"/>
      <c r="JSL11" s="398"/>
      <c r="JSM11" s="398"/>
      <c r="JSN11" s="398"/>
      <c r="JSO11" s="398"/>
      <c r="JSP11" s="398"/>
      <c r="JSQ11" s="398"/>
      <c r="JSR11" s="398"/>
      <c r="JSS11" s="398"/>
      <c r="JST11" s="398"/>
      <c r="JSU11" s="398"/>
      <c r="JSV11" s="398"/>
      <c r="JSW11" s="398"/>
      <c r="JSX11" s="398"/>
      <c r="JSY11" s="398"/>
      <c r="JSZ11" s="398"/>
      <c r="JTA11" s="398"/>
      <c r="JTB11" s="398"/>
      <c r="JTC11" s="398"/>
      <c r="JTD11" s="398"/>
      <c r="JTE11" s="398"/>
      <c r="JTF11" s="398"/>
      <c r="JTG11" s="398"/>
      <c r="JTH11" s="398"/>
      <c r="JTI11" s="398"/>
      <c r="JTJ11" s="398"/>
      <c r="JTK11" s="398"/>
      <c r="JTL11" s="398"/>
      <c r="JTM11" s="398"/>
      <c r="JTN11" s="398"/>
      <c r="JTO11" s="398"/>
      <c r="JTP11" s="398"/>
      <c r="JTQ11" s="398"/>
      <c r="JTR11" s="398"/>
      <c r="JTS11" s="398"/>
      <c r="JTT11" s="398"/>
      <c r="JTU11" s="398"/>
      <c r="JTV11" s="398"/>
      <c r="JTW11" s="398"/>
      <c r="JTX11" s="398"/>
      <c r="JTY11" s="398"/>
      <c r="JTZ11" s="398"/>
      <c r="JUA11" s="398"/>
      <c r="JUB11" s="398"/>
      <c r="JUC11" s="398"/>
      <c r="JUD11" s="398"/>
      <c r="JUE11" s="398"/>
      <c r="JUF11" s="398"/>
      <c r="JUG11" s="398"/>
      <c r="JUH11" s="398"/>
      <c r="JUI11" s="398"/>
      <c r="JUJ11" s="398"/>
      <c r="JUK11" s="398"/>
      <c r="JUL11" s="398"/>
      <c r="JUM11" s="398"/>
      <c r="JUN11" s="398"/>
      <c r="JUO11" s="398"/>
      <c r="JUP11" s="398"/>
      <c r="JUQ11" s="398"/>
      <c r="JUR11" s="398"/>
      <c r="JUS11" s="398"/>
      <c r="JUT11" s="398"/>
      <c r="JUU11" s="398"/>
      <c r="JUV11" s="398"/>
      <c r="JUW11" s="398"/>
      <c r="JUX11" s="398"/>
      <c r="JUY11" s="398"/>
      <c r="JUZ11" s="398"/>
      <c r="JVA11" s="398"/>
      <c r="JVB11" s="398"/>
      <c r="JVC11" s="398"/>
      <c r="JVD11" s="398"/>
      <c r="JVE11" s="398"/>
      <c r="JVF11" s="398"/>
      <c r="JVG11" s="398"/>
      <c r="JVH11" s="398"/>
      <c r="JVI11" s="398"/>
      <c r="JVJ11" s="398"/>
      <c r="JVK11" s="398"/>
      <c r="JVL11" s="398"/>
      <c r="JVM11" s="398"/>
      <c r="JVN11" s="398"/>
      <c r="JVO11" s="398"/>
      <c r="JVP11" s="398"/>
      <c r="JVQ11" s="398"/>
      <c r="JVR11" s="398"/>
      <c r="JVS11" s="398"/>
      <c r="JVT11" s="398"/>
      <c r="JVU11" s="398"/>
      <c r="JVV11" s="398"/>
      <c r="JVW11" s="398"/>
      <c r="JVX11" s="398"/>
      <c r="JVY11" s="398"/>
      <c r="JVZ11" s="398"/>
      <c r="JWA11" s="398"/>
      <c r="JWB11" s="398"/>
      <c r="JWC11" s="398"/>
      <c r="JWD11" s="398"/>
      <c r="JWE11" s="398"/>
      <c r="JWF11" s="398"/>
      <c r="JWG11" s="398"/>
      <c r="JWH11" s="398"/>
      <c r="JWI11" s="398"/>
      <c r="JWJ11" s="398"/>
      <c r="JWK11" s="398"/>
      <c r="JWL11" s="398"/>
      <c r="JWM11" s="398"/>
      <c r="JWN11" s="398"/>
      <c r="JWO11" s="398"/>
      <c r="JWP11" s="398"/>
      <c r="JWQ11" s="398"/>
      <c r="JWR11" s="398"/>
      <c r="JWS11" s="398"/>
      <c r="JWT11" s="398"/>
      <c r="JWU11" s="398"/>
      <c r="JWV11" s="398"/>
      <c r="JWW11" s="398"/>
      <c r="JWX11" s="398"/>
      <c r="JWY11" s="398"/>
      <c r="JWZ11" s="398"/>
      <c r="JXA11" s="398"/>
      <c r="JXB11" s="398"/>
      <c r="JXC11" s="398"/>
      <c r="JXD11" s="398"/>
      <c r="JXE11" s="398"/>
      <c r="JXF11" s="398"/>
      <c r="JXG11" s="398"/>
      <c r="JXH11" s="398"/>
      <c r="JXI11" s="398"/>
      <c r="JXJ11" s="398"/>
      <c r="JXK11" s="398"/>
      <c r="JXL11" s="398"/>
      <c r="JXM11" s="398"/>
      <c r="JXN11" s="398"/>
      <c r="JXO11" s="398"/>
      <c r="JXP11" s="398"/>
      <c r="JXQ11" s="398"/>
      <c r="JXR11" s="398"/>
      <c r="JXS11" s="398"/>
      <c r="JXT11" s="398"/>
      <c r="JXU11" s="398"/>
      <c r="JXV11" s="398"/>
      <c r="JXW11" s="398"/>
      <c r="JXX11" s="398"/>
      <c r="JXY11" s="398"/>
      <c r="JXZ11" s="398"/>
      <c r="JYA11" s="398"/>
      <c r="JYB11" s="398"/>
      <c r="JYC11" s="398"/>
      <c r="JYD11" s="398"/>
      <c r="JYE11" s="398"/>
      <c r="JYF11" s="398"/>
      <c r="JYG11" s="398"/>
      <c r="JYH11" s="398"/>
      <c r="JYI11" s="398"/>
      <c r="JYJ11" s="398"/>
      <c r="JYK11" s="398"/>
      <c r="JYL11" s="398"/>
      <c r="JYM11" s="398"/>
      <c r="JYN11" s="398"/>
      <c r="JYO11" s="398"/>
      <c r="JYP11" s="398"/>
      <c r="JYQ11" s="398"/>
      <c r="JYR11" s="398"/>
      <c r="JYS11" s="398"/>
      <c r="JYT11" s="398"/>
      <c r="JYU11" s="398"/>
      <c r="JYV11" s="398"/>
      <c r="JYW11" s="398"/>
      <c r="JYX11" s="398"/>
      <c r="JYY11" s="398"/>
      <c r="JYZ11" s="398"/>
      <c r="JZA11" s="398"/>
      <c r="JZB11" s="398"/>
      <c r="JZC11" s="398"/>
      <c r="JZD11" s="398"/>
      <c r="JZE11" s="398"/>
      <c r="JZF11" s="398"/>
      <c r="JZG11" s="398"/>
      <c r="JZH11" s="398"/>
      <c r="JZI11" s="398"/>
      <c r="JZJ11" s="398"/>
      <c r="JZK11" s="398"/>
      <c r="JZL11" s="398"/>
      <c r="JZM11" s="398"/>
      <c r="JZN11" s="398"/>
      <c r="JZO11" s="398"/>
      <c r="JZP11" s="398"/>
      <c r="JZQ11" s="398"/>
      <c r="JZR11" s="398"/>
      <c r="JZS11" s="398"/>
      <c r="JZT11" s="398"/>
      <c r="JZU11" s="398"/>
      <c r="JZV11" s="398"/>
      <c r="JZW11" s="398"/>
      <c r="JZX11" s="398"/>
      <c r="JZY11" s="398"/>
      <c r="JZZ11" s="398"/>
      <c r="KAA11" s="398"/>
      <c r="KAB11" s="398"/>
      <c r="KAC11" s="398"/>
      <c r="KAD11" s="398"/>
      <c r="KAE11" s="398"/>
      <c r="KAF11" s="398"/>
      <c r="KAG11" s="398"/>
      <c r="KAH11" s="398"/>
      <c r="KAI11" s="398"/>
      <c r="KAJ11" s="398"/>
      <c r="KAK11" s="398"/>
      <c r="KAL11" s="398"/>
      <c r="KAM11" s="398"/>
      <c r="KAN11" s="398"/>
      <c r="KAO11" s="398"/>
      <c r="KAP11" s="398"/>
      <c r="KAQ11" s="398"/>
      <c r="KAR11" s="398"/>
      <c r="KAS11" s="398"/>
      <c r="KAT11" s="398"/>
      <c r="KAU11" s="398"/>
      <c r="KAV11" s="398"/>
      <c r="KAW11" s="398"/>
      <c r="KAX11" s="398"/>
      <c r="KAY11" s="398"/>
      <c r="KAZ11" s="398"/>
      <c r="KBA11" s="398"/>
      <c r="KBB11" s="398"/>
      <c r="KBC11" s="398"/>
      <c r="KBD11" s="398"/>
      <c r="KBE11" s="398"/>
      <c r="KBF11" s="398"/>
      <c r="KBG11" s="398"/>
      <c r="KBH11" s="398"/>
      <c r="KBI11" s="398"/>
      <c r="KBJ11" s="398"/>
      <c r="KBK11" s="398"/>
      <c r="KBL11" s="398"/>
      <c r="KBM11" s="398"/>
      <c r="KBN11" s="398"/>
      <c r="KBO11" s="398"/>
      <c r="KBP11" s="398"/>
      <c r="KBQ11" s="398"/>
      <c r="KBR11" s="398"/>
      <c r="KBS11" s="398"/>
      <c r="KBT11" s="398"/>
      <c r="KBU11" s="398"/>
      <c r="KBV11" s="398"/>
      <c r="KBW11" s="398"/>
      <c r="KBX11" s="398"/>
      <c r="KBY11" s="398"/>
      <c r="KBZ11" s="398"/>
      <c r="KCA11" s="398"/>
      <c r="KCB11" s="398"/>
      <c r="KCC11" s="398"/>
      <c r="KCD11" s="398"/>
      <c r="KCE11" s="398"/>
      <c r="KCF11" s="398"/>
      <c r="KCG11" s="398"/>
      <c r="KCH11" s="398"/>
      <c r="KCI11" s="398"/>
      <c r="KCJ11" s="398"/>
      <c r="KCK11" s="398"/>
      <c r="KCL11" s="398"/>
      <c r="KCM11" s="398"/>
      <c r="KCN11" s="398"/>
      <c r="KCO11" s="398"/>
      <c r="KCP11" s="398"/>
      <c r="KCQ11" s="398"/>
      <c r="KCR11" s="398"/>
      <c r="KCS11" s="398"/>
      <c r="KCT11" s="398"/>
      <c r="KCU11" s="398"/>
      <c r="KCV11" s="398"/>
      <c r="KCW11" s="398"/>
      <c r="KCX11" s="398"/>
      <c r="KCY11" s="398"/>
      <c r="KCZ11" s="398"/>
      <c r="KDA11" s="398"/>
      <c r="KDB11" s="398"/>
      <c r="KDC11" s="398"/>
      <c r="KDD11" s="398"/>
      <c r="KDE11" s="398"/>
      <c r="KDF11" s="398"/>
      <c r="KDG11" s="398"/>
      <c r="KDH11" s="398"/>
      <c r="KDI11" s="398"/>
      <c r="KDJ11" s="398"/>
      <c r="KDK11" s="398"/>
      <c r="KDL11" s="398"/>
      <c r="KDM11" s="398"/>
      <c r="KDN11" s="398"/>
      <c r="KDO11" s="398"/>
      <c r="KDP11" s="398"/>
      <c r="KDQ11" s="398"/>
      <c r="KDR11" s="398"/>
      <c r="KDS11" s="398"/>
      <c r="KDT11" s="398"/>
      <c r="KDU11" s="398"/>
      <c r="KDV11" s="398"/>
      <c r="KDW11" s="398"/>
      <c r="KDX11" s="398"/>
      <c r="KDY11" s="398"/>
      <c r="KDZ11" s="398"/>
      <c r="KEA11" s="398"/>
      <c r="KEB11" s="398"/>
      <c r="KEC11" s="398"/>
      <c r="KED11" s="398"/>
      <c r="KEE11" s="398"/>
      <c r="KEF11" s="398"/>
      <c r="KEG11" s="398"/>
      <c r="KEH11" s="398"/>
      <c r="KEI11" s="398"/>
      <c r="KEJ11" s="398"/>
      <c r="KEK11" s="398"/>
      <c r="KEL11" s="398"/>
      <c r="KEM11" s="398"/>
      <c r="KEN11" s="398"/>
      <c r="KEO11" s="398"/>
      <c r="KEP11" s="398"/>
      <c r="KEQ11" s="398"/>
      <c r="KER11" s="398"/>
      <c r="KES11" s="398"/>
      <c r="KET11" s="398"/>
      <c r="KEU11" s="398"/>
      <c r="KEV11" s="398"/>
      <c r="KEW11" s="398"/>
      <c r="KEX11" s="398"/>
      <c r="KEY11" s="398"/>
      <c r="KEZ11" s="398"/>
      <c r="KFA11" s="398"/>
      <c r="KFB11" s="398"/>
      <c r="KFC11" s="398"/>
      <c r="KFD11" s="398"/>
      <c r="KFE11" s="398"/>
      <c r="KFF11" s="398"/>
      <c r="KFG11" s="398"/>
      <c r="KFH11" s="398"/>
      <c r="KFI11" s="398"/>
      <c r="KFJ11" s="398"/>
      <c r="KFK11" s="398"/>
      <c r="KFL11" s="398"/>
      <c r="KFM11" s="398"/>
      <c r="KFN11" s="398"/>
      <c r="KFO11" s="398"/>
      <c r="KFP11" s="398"/>
      <c r="KFQ11" s="398"/>
      <c r="KFR11" s="398"/>
      <c r="KFS11" s="398"/>
      <c r="KFT11" s="398"/>
      <c r="KFU11" s="398"/>
      <c r="KFV11" s="398"/>
      <c r="KFW11" s="398"/>
      <c r="KFX11" s="398"/>
      <c r="KFY11" s="398"/>
      <c r="KFZ11" s="398"/>
      <c r="KGA11" s="398"/>
      <c r="KGB11" s="398"/>
      <c r="KGC11" s="398"/>
      <c r="KGD11" s="398"/>
      <c r="KGE11" s="398"/>
      <c r="KGF11" s="398"/>
      <c r="KGG11" s="398"/>
      <c r="KGH11" s="398"/>
      <c r="KGI11" s="398"/>
      <c r="KGJ11" s="398"/>
      <c r="KGK11" s="398"/>
      <c r="KGL11" s="398"/>
      <c r="KGM11" s="398"/>
      <c r="KGN11" s="398"/>
      <c r="KGO11" s="398"/>
      <c r="KGP11" s="398"/>
      <c r="KGQ11" s="398"/>
      <c r="KGR11" s="398"/>
      <c r="KGS11" s="398"/>
      <c r="KGT11" s="398"/>
      <c r="KGU11" s="398"/>
      <c r="KGV11" s="398"/>
      <c r="KGW11" s="398"/>
      <c r="KGX11" s="398"/>
      <c r="KGY11" s="398"/>
      <c r="KGZ11" s="398"/>
      <c r="KHA11" s="398"/>
      <c r="KHB11" s="398"/>
      <c r="KHC11" s="398"/>
      <c r="KHD11" s="398"/>
      <c r="KHE11" s="398"/>
      <c r="KHF11" s="398"/>
      <c r="KHG11" s="398"/>
      <c r="KHH11" s="398"/>
      <c r="KHI11" s="398"/>
      <c r="KHJ11" s="398"/>
      <c r="KHK11" s="398"/>
      <c r="KHL11" s="398"/>
      <c r="KHM11" s="398"/>
      <c r="KHN11" s="398"/>
      <c r="KHO11" s="398"/>
      <c r="KHP11" s="398"/>
      <c r="KHQ11" s="398"/>
      <c r="KHR11" s="398"/>
      <c r="KHS11" s="398"/>
      <c r="KHT11" s="398"/>
      <c r="KHU11" s="398"/>
      <c r="KHV11" s="398"/>
      <c r="KHW11" s="398"/>
      <c r="KHX11" s="398"/>
      <c r="KHY11" s="398"/>
      <c r="KHZ11" s="398"/>
      <c r="KIA11" s="398"/>
      <c r="KIB11" s="398"/>
      <c r="KIC11" s="398"/>
      <c r="KID11" s="398"/>
      <c r="KIE11" s="398"/>
      <c r="KIF11" s="398"/>
      <c r="KIG11" s="398"/>
      <c r="KIH11" s="398"/>
      <c r="KII11" s="398"/>
      <c r="KIJ11" s="398"/>
      <c r="KIK11" s="398"/>
      <c r="KIL11" s="398"/>
      <c r="KIM11" s="398"/>
      <c r="KIN11" s="398"/>
      <c r="KIO11" s="398"/>
      <c r="KIP11" s="398"/>
      <c r="KIQ11" s="398"/>
      <c r="KIR11" s="398"/>
      <c r="KIS11" s="398"/>
      <c r="KIT11" s="398"/>
      <c r="KIU11" s="398"/>
      <c r="KIV11" s="398"/>
      <c r="KIW11" s="398"/>
      <c r="KIX11" s="398"/>
      <c r="KIY11" s="398"/>
      <c r="KIZ11" s="398"/>
      <c r="KJA11" s="398"/>
      <c r="KJB11" s="398"/>
      <c r="KJC11" s="398"/>
      <c r="KJD11" s="398"/>
      <c r="KJE11" s="398"/>
      <c r="KJF11" s="398"/>
      <c r="KJG11" s="398"/>
      <c r="KJH11" s="398"/>
      <c r="KJI11" s="398"/>
      <c r="KJJ11" s="398"/>
      <c r="KJK11" s="398"/>
      <c r="KJL11" s="398"/>
      <c r="KJM11" s="398"/>
      <c r="KJN11" s="398"/>
      <c r="KJO11" s="398"/>
      <c r="KJP11" s="398"/>
      <c r="KJQ11" s="398"/>
      <c r="KJR11" s="398"/>
      <c r="KJS11" s="398"/>
      <c r="KJT11" s="398"/>
      <c r="KJU11" s="398"/>
      <c r="KJV11" s="398"/>
      <c r="KJW11" s="398"/>
      <c r="KJX11" s="398"/>
      <c r="KJY11" s="398"/>
      <c r="KJZ11" s="398"/>
      <c r="KKA11" s="398"/>
      <c r="KKB11" s="398"/>
      <c r="KKC11" s="398"/>
      <c r="KKD11" s="398"/>
      <c r="KKE11" s="398"/>
      <c r="KKF11" s="398"/>
      <c r="KKG11" s="398"/>
      <c r="KKH11" s="398"/>
      <c r="KKI11" s="398"/>
      <c r="KKJ11" s="398"/>
      <c r="KKK11" s="398"/>
      <c r="KKL11" s="398"/>
      <c r="KKM11" s="398"/>
      <c r="KKN11" s="398"/>
      <c r="KKO11" s="398"/>
      <c r="KKP11" s="398"/>
      <c r="KKQ11" s="398"/>
      <c r="KKR11" s="398"/>
      <c r="KKS11" s="398"/>
      <c r="KKT11" s="398"/>
      <c r="KKU11" s="398"/>
      <c r="KKV11" s="398"/>
      <c r="KKW11" s="398"/>
      <c r="KKX11" s="398"/>
      <c r="KKY11" s="398"/>
      <c r="KKZ11" s="398"/>
      <c r="KLA11" s="398"/>
      <c r="KLB11" s="398"/>
      <c r="KLC11" s="398"/>
      <c r="KLD11" s="398"/>
      <c r="KLE11" s="398"/>
      <c r="KLF11" s="398"/>
      <c r="KLG11" s="398"/>
      <c r="KLH11" s="398"/>
      <c r="KLI11" s="398"/>
      <c r="KLJ11" s="398"/>
      <c r="KLK11" s="398"/>
      <c r="KLL11" s="398"/>
      <c r="KLM11" s="398"/>
      <c r="KLN11" s="398"/>
      <c r="KLO11" s="398"/>
      <c r="KLP11" s="398"/>
      <c r="KLQ11" s="398"/>
      <c r="KLR11" s="398"/>
      <c r="KLS11" s="398"/>
      <c r="KLT11" s="398"/>
      <c r="KLU11" s="398"/>
      <c r="KLV11" s="398"/>
      <c r="KLW11" s="398"/>
      <c r="KLX11" s="398"/>
      <c r="KLY11" s="398"/>
      <c r="KLZ11" s="398"/>
      <c r="KMA11" s="398"/>
      <c r="KMB11" s="398"/>
      <c r="KMC11" s="398"/>
      <c r="KMD11" s="398"/>
      <c r="KME11" s="398"/>
      <c r="KMF11" s="398"/>
      <c r="KMG11" s="398"/>
      <c r="KMH11" s="398"/>
      <c r="KMI11" s="398"/>
      <c r="KMJ11" s="398"/>
      <c r="KMK11" s="398"/>
      <c r="KML11" s="398"/>
      <c r="KMM11" s="398"/>
      <c r="KMN11" s="398"/>
      <c r="KMO11" s="398"/>
      <c r="KMP11" s="398"/>
      <c r="KMQ11" s="398"/>
      <c r="KMR11" s="398"/>
      <c r="KMS11" s="398"/>
      <c r="KMT11" s="398"/>
      <c r="KMU11" s="398"/>
      <c r="KMV11" s="398"/>
      <c r="KMW11" s="398"/>
      <c r="KMX11" s="398"/>
      <c r="KMY11" s="398"/>
      <c r="KMZ11" s="398"/>
      <c r="KNA11" s="398"/>
      <c r="KNB11" s="398"/>
      <c r="KNC11" s="398"/>
      <c r="KND11" s="398"/>
      <c r="KNE11" s="398"/>
      <c r="KNF11" s="398"/>
      <c r="KNG11" s="398"/>
      <c r="KNH11" s="398"/>
      <c r="KNI11" s="398"/>
      <c r="KNJ11" s="398"/>
      <c r="KNK11" s="398"/>
      <c r="KNL11" s="398"/>
      <c r="KNM11" s="398"/>
      <c r="KNN11" s="398"/>
      <c r="KNO11" s="398"/>
      <c r="KNP11" s="398"/>
      <c r="KNQ11" s="398"/>
      <c r="KNR11" s="398"/>
      <c r="KNS11" s="398"/>
      <c r="KNT11" s="398"/>
      <c r="KNU11" s="398"/>
      <c r="KNV11" s="398"/>
      <c r="KNW11" s="398"/>
      <c r="KNX11" s="398"/>
      <c r="KNY11" s="398"/>
      <c r="KNZ11" s="398"/>
      <c r="KOA11" s="398"/>
      <c r="KOB11" s="398"/>
      <c r="KOC11" s="398"/>
      <c r="KOD11" s="398"/>
      <c r="KOE11" s="398"/>
      <c r="KOF11" s="398"/>
      <c r="KOG11" s="398"/>
      <c r="KOH11" s="398"/>
      <c r="KOI11" s="398"/>
      <c r="KOJ11" s="398"/>
      <c r="KOK11" s="398"/>
      <c r="KOL11" s="398"/>
      <c r="KOM11" s="398"/>
      <c r="KON11" s="398"/>
      <c r="KOO11" s="398"/>
      <c r="KOP11" s="398"/>
      <c r="KOQ11" s="398"/>
      <c r="KOR11" s="398"/>
      <c r="KOS11" s="398"/>
      <c r="KOT11" s="398"/>
      <c r="KOU11" s="398"/>
      <c r="KOV11" s="398"/>
      <c r="KOW11" s="398"/>
      <c r="KOX11" s="398"/>
      <c r="KOY11" s="398"/>
      <c r="KOZ11" s="398"/>
      <c r="KPA11" s="398"/>
      <c r="KPB11" s="398"/>
      <c r="KPC11" s="398"/>
      <c r="KPD11" s="398"/>
      <c r="KPE11" s="398"/>
      <c r="KPF11" s="398"/>
      <c r="KPG11" s="398"/>
      <c r="KPH11" s="398"/>
      <c r="KPI11" s="398"/>
      <c r="KPJ11" s="398"/>
      <c r="KPK11" s="398"/>
      <c r="KPL11" s="398"/>
      <c r="KPM11" s="398"/>
      <c r="KPN11" s="398"/>
      <c r="KPO11" s="398"/>
      <c r="KPP11" s="398"/>
      <c r="KPQ11" s="398"/>
      <c r="KPR11" s="398"/>
      <c r="KPS11" s="398"/>
      <c r="KPT11" s="398"/>
      <c r="KPU11" s="398"/>
      <c r="KPV11" s="398"/>
      <c r="KPW11" s="398"/>
      <c r="KPX11" s="398"/>
      <c r="KPY11" s="398"/>
      <c r="KPZ11" s="398"/>
      <c r="KQA11" s="398"/>
      <c r="KQB11" s="398"/>
      <c r="KQC11" s="398"/>
      <c r="KQD11" s="398"/>
      <c r="KQE11" s="398"/>
      <c r="KQF11" s="398"/>
      <c r="KQG11" s="398"/>
      <c r="KQH11" s="398"/>
      <c r="KQI11" s="398"/>
      <c r="KQJ11" s="398"/>
      <c r="KQK11" s="398"/>
      <c r="KQL11" s="398"/>
      <c r="KQM11" s="398"/>
      <c r="KQN11" s="398"/>
      <c r="KQO11" s="398"/>
      <c r="KQP11" s="398"/>
      <c r="KQQ11" s="398"/>
      <c r="KQR11" s="398"/>
      <c r="KQS11" s="398"/>
      <c r="KQT11" s="398"/>
      <c r="KQU11" s="398"/>
      <c r="KQV11" s="398"/>
      <c r="KQW11" s="398"/>
      <c r="KQX11" s="398"/>
      <c r="KQY11" s="398"/>
      <c r="KQZ11" s="398"/>
      <c r="KRA11" s="398"/>
      <c r="KRB11" s="398"/>
      <c r="KRC11" s="398"/>
      <c r="KRD11" s="398"/>
      <c r="KRE11" s="398"/>
      <c r="KRF11" s="398"/>
      <c r="KRG11" s="398"/>
      <c r="KRH11" s="398"/>
      <c r="KRI11" s="398"/>
      <c r="KRJ11" s="398"/>
      <c r="KRK11" s="398"/>
      <c r="KRL11" s="398"/>
      <c r="KRM11" s="398"/>
      <c r="KRN11" s="398"/>
      <c r="KRO11" s="398"/>
      <c r="KRP11" s="398"/>
      <c r="KRQ11" s="398"/>
      <c r="KRR11" s="398"/>
      <c r="KRS11" s="398"/>
      <c r="KRT11" s="398"/>
      <c r="KRU11" s="398"/>
      <c r="KRV11" s="398"/>
      <c r="KRW11" s="398"/>
      <c r="KRX11" s="398"/>
      <c r="KRY11" s="398"/>
      <c r="KRZ11" s="398"/>
      <c r="KSA11" s="398"/>
      <c r="KSB11" s="398"/>
      <c r="KSC11" s="398"/>
      <c r="KSD11" s="398"/>
      <c r="KSE11" s="398"/>
      <c r="KSF11" s="398"/>
      <c r="KSG11" s="398"/>
      <c r="KSH11" s="398"/>
      <c r="KSI11" s="398"/>
      <c r="KSJ11" s="398"/>
      <c r="KSK11" s="398"/>
      <c r="KSL11" s="398"/>
      <c r="KSM11" s="398"/>
      <c r="KSN11" s="398"/>
      <c r="KSO11" s="398"/>
      <c r="KSP11" s="398"/>
      <c r="KSQ11" s="398"/>
      <c r="KSR11" s="398"/>
      <c r="KSS11" s="398"/>
      <c r="KST11" s="398"/>
      <c r="KSU11" s="398"/>
      <c r="KSV11" s="398"/>
      <c r="KSW11" s="398"/>
      <c r="KSX11" s="398"/>
      <c r="KSY11" s="398"/>
      <c r="KSZ11" s="398"/>
      <c r="KTA11" s="398"/>
      <c r="KTB11" s="398"/>
      <c r="KTC11" s="398"/>
      <c r="KTD11" s="398"/>
      <c r="KTE11" s="398"/>
      <c r="KTF11" s="398"/>
      <c r="KTG11" s="398"/>
      <c r="KTH11" s="398"/>
      <c r="KTI11" s="398"/>
      <c r="KTJ11" s="398"/>
      <c r="KTK11" s="398"/>
      <c r="KTL11" s="398"/>
      <c r="KTM11" s="398"/>
      <c r="KTN11" s="398"/>
      <c r="KTO11" s="398"/>
      <c r="KTP11" s="398"/>
      <c r="KTQ11" s="398"/>
      <c r="KTR11" s="398"/>
      <c r="KTS11" s="398"/>
      <c r="KTT11" s="398"/>
      <c r="KTU11" s="398"/>
      <c r="KTV11" s="398"/>
      <c r="KTW11" s="398"/>
      <c r="KTX11" s="398"/>
      <c r="KTY11" s="398"/>
      <c r="KTZ11" s="398"/>
      <c r="KUA11" s="398"/>
      <c r="KUB11" s="398"/>
      <c r="KUC11" s="398"/>
      <c r="KUD11" s="398"/>
      <c r="KUE11" s="398"/>
      <c r="KUF11" s="398"/>
      <c r="KUG11" s="398"/>
      <c r="KUH11" s="398"/>
      <c r="KUI11" s="398"/>
      <c r="KUJ11" s="398"/>
      <c r="KUK11" s="398"/>
      <c r="KUL11" s="398"/>
      <c r="KUM11" s="398"/>
      <c r="KUN11" s="398"/>
      <c r="KUO11" s="398"/>
      <c r="KUP11" s="398"/>
      <c r="KUQ11" s="398"/>
      <c r="KUR11" s="398"/>
      <c r="KUS11" s="398"/>
      <c r="KUT11" s="398"/>
      <c r="KUU11" s="398"/>
      <c r="KUV11" s="398"/>
      <c r="KUW11" s="398"/>
      <c r="KUX11" s="398"/>
      <c r="KUY11" s="398"/>
      <c r="KUZ11" s="398"/>
      <c r="KVA11" s="398"/>
      <c r="KVB11" s="398"/>
      <c r="KVC11" s="398"/>
      <c r="KVD11" s="398"/>
      <c r="KVE11" s="398"/>
      <c r="KVF11" s="398"/>
      <c r="KVG11" s="398"/>
      <c r="KVH11" s="398"/>
      <c r="KVI11" s="398"/>
      <c r="KVJ11" s="398"/>
      <c r="KVK11" s="398"/>
      <c r="KVL11" s="398"/>
      <c r="KVM11" s="398"/>
      <c r="KVN11" s="398"/>
      <c r="KVO11" s="398"/>
      <c r="KVP11" s="398"/>
      <c r="KVQ11" s="398"/>
      <c r="KVR11" s="398"/>
      <c r="KVS11" s="398"/>
      <c r="KVT11" s="398"/>
      <c r="KVU11" s="398"/>
      <c r="KVV11" s="398"/>
      <c r="KVW11" s="398"/>
      <c r="KVX11" s="398"/>
      <c r="KVY11" s="398"/>
      <c r="KVZ11" s="398"/>
      <c r="KWA11" s="398"/>
      <c r="KWB11" s="398"/>
      <c r="KWC11" s="398"/>
      <c r="KWD11" s="398"/>
      <c r="KWE11" s="398"/>
      <c r="KWF11" s="398"/>
      <c r="KWG11" s="398"/>
      <c r="KWH11" s="398"/>
      <c r="KWI11" s="398"/>
      <c r="KWJ11" s="398"/>
      <c r="KWK11" s="398"/>
      <c r="KWL11" s="398"/>
      <c r="KWM11" s="398"/>
      <c r="KWN11" s="398"/>
      <c r="KWO11" s="398"/>
      <c r="KWP11" s="398"/>
      <c r="KWQ11" s="398"/>
      <c r="KWR11" s="398"/>
      <c r="KWS11" s="398"/>
      <c r="KWT11" s="398"/>
      <c r="KWU11" s="398"/>
      <c r="KWV11" s="398"/>
      <c r="KWW11" s="398"/>
      <c r="KWX11" s="398"/>
      <c r="KWY11" s="398"/>
      <c r="KWZ11" s="398"/>
      <c r="KXA11" s="398"/>
      <c r="KXB11" s="398"/>
      <c r="KXC11" s="398"/>
      <c r="KXD11" s="398"/>
      <c r="KXE11" s="398"/>
      <c r="KXF11" s="398"/>
      <c r="KXG11" s="398"/>
      <c r="KXH11" s="398"/>
      <c r="KXI11" s="398"/>
      <c r="KXJ11" s="398"/>
      <c r="KXK11" s="398"/>
      <c r="KXL11" s="398"/>
      <c r="KXM11" s="398"/>
      <c r="KXN11" s="398"/>
      <c r="KXO11" s="398"/>
      <c r="KXP11" s="398"/>
      <c r="KXQ11" s="398"/>
      <c r="KXR11" s="398"/>
      <c r="KXS11" s="398"/>
      <c r="KXT11" s="398"/>
      <c r="KXU11" s="398"/>
      <c r="KXV11" s="398"/>
      <c r="KXW11" s="398"/>
      <c r="KXX11" s="398"/>
      <c r="KXY11" s="398"/>
      <c r="KXZ11" s="398"/>
      <c r="KYA11" s="398"/>
      <c r="KYB11" s="398"/>
      <c r="KYC11" s="398"/>
      <c r="KYD11" s="398"/>
      <c r="KYE11" s="398"/>
      <c r="KYF11" s="398"/>
      <c r="KYG11" s="398"/>
      <c r="KYH11" s="398"/>
      <c r="KYI11" s="398"/>
      <c r="KYJ11" s="398"/>
      <c r="KYK11" s="398"/>
      <c r="KYL11" s="398"/>
      <c r="KYM11" s="398"/>
      <c r="KYN11" s="398"/>
      <c r="KYO11" s="398"/>
      <c r="KYP11" s="398"/>
      <c r="KYQ11" s="398"/>
      <c r="KYR11" s="398"/>
      <c r="KYS11" s="398"/>
      <c r="KYT11" s="398"/>
      <c r="KYU11" s="398"/>
      <c r="KYV11" s="398"/>
      <c r="KYW11" s="398"/>
      <c r="KYX11" s="398"/>
      <c r="KYY11" s="398"/>
      <c r="KYZ11" s="398"/>
      <c r="KZA11" s="398"/>
      <c r="KZB11" s="398"/>
      <c r="KZC11" s="398"/>
      <c r="KZD11" s="398"/>
      <c r="KZE11" s="398"/>
      <c r="KZF11" s="398"/>
      <c r="KZG11" s="398"/>
      <c r="KZH11" s="398"/>
      <c r="KZI11" s="398"/>
      <c r="KZJ11" s="398"/>
      <c r="KZK11" s="398"/>
      <c r="KZL11" s="398"/>
      <c r="KZM11" s="398"/>
      <c r="KZN11" s="398"/>
      <c r="KZO11" s="398"/>
      <c r="KZP11" s="398"/>
      <c r="KZQ11" s="398"/>
      <c r="KZR11" s="398"/>
      <c r="KZS11" s="398"/>
      <c r="KZT11" s="398"/>
      <c r="KZU11" s="398"/>
      <c r="KZV11" s="398"/>
      <c r="KZW11" s="398"/>
      <c r="KZX11" s="398"/>
      <c r="KZY11" s="398"/>
      <c r="KZZ11" s="398"/>
      <c r="LAA11" s="398"/>
      <c r="LAB11" s="398"/>
      <c r="LAC11" s="398"/>
      <c r="LAD11" s="398"/>
      <c r="LAE11" s="398"/>
      <c r="LAF11" s="398"/>
      <c r="LAG11" s="398"/>
      <c r="LAH11" s="398"/>
      <c r="LAI11" s="398"/>
      <c r="LAJ11" s="398"/>
      <c r="LAK11" s="398"/>
      <c r="LAL11" s="398"/>
      <c r="LAM11" s="398"/>
      <c r="LAN11" s="398"/>
      <c r="LAO11" s="398"/>
      <c r="LAP11" s="398"/>
      <c r="LAQ11" s="398"/>
      <c r="LAR11" s="398"/>
      <c r="LAS11" s="398"/>
      <c r="LAT11" s="398"/>
      <c r="LAU11" s="398"/>
      <c r="LAV11" s="398"/>
      <c r="LAW11" s="398"/>
      <c r="LAX11" s="398"/>
      <c r="LAY11" s="398"/>
      <c r="LAZ11" s="398"/>
      <c r="LBA11" s="398"/>
      <c r="LBB11" s="398"/>
      <c r="LBC11" s="398"/>
      <c r="LBD11" s="398"/>
      <c r="LBE11" s="398"/>
      <c r="LBF11" s="398"/>
      <c r="LBG11" s="398"/>
      <c r="LBH11" s="398"/>
      <c r="LBI11" s="398"/>
      <c r="LBJ11" s="398"/>
      <c r="LBK11" s="398"/>
      <c r="LBL11" s="398"/>
      <c r="LBM11" s="398"/>
      <c r="LBN11" s="398"/>
      <c r="LBO11" s="398"/>
      <c r="LBP11" s="398"/>
      <c r="LBQ11" s="398"/>
      <c r="LBR11" s="398"/>
      <c r="LBS11" s="398"/>
      <c r="LBT11" s="398"/>
      <c r="LBU11" s="398"/>
      <c r="LBV11" s="398"/>
      <c r="LBW11" s="398"/>
      <c r="LBX11" s="398"/>
      <c r="LBY11" s="398"/>
      <c r="LBZ11" s="398"/>
      <c r="LCA11" s="398"/>
      <c r="LCB11" s="398"/>
      <c r="LCC11" s="398"/>
      <c r="LCD11" s="398"/>
      <c r="LCE11" s="398"/>
      <c r="LCF11" s="398"/>
      <c r="LCG11" s="398"/>
      <c r="LCH11" s="398"/>
      <c r="LCI11" s="398"/>
      <c r="LCJ11" s="398"/>
      <c r="LCK11" s="398"/>
      <c r="LCL11" s="398"/>
      <c r="LCM11" s="398"/>
      <c r="LCN11" s="398"/>
      <c r="LCO11" s="398"/>
      <c r="LCP11" s="398"/>
      <c r="LCQ11" s="398"/>
      <c r="LCR11" s="398"/>
      <c r="LCS11" s="398"/>
      <c r="LCT11" s="398"/>
      <c r="LCU11" s="398"/>
      <c r="LCV11" s="398"/>
      <c r="LCW11" s="398"/>
      <c r="LCX11" s="398"/>
      <c r="LCY11" s="398"/>
      <c r="LCZ11" s="398"/>
      <c r="LDA11" s="398"/>
      <c r="LDB11" s="398"/>
      <c r="LDC11" s="398"/>
      <c r="LDD11" s="398"/>
      <c r="LDE11" s="398"/>
      <c r="LDF11" s="398"/>
      <c r="LDG11" s="398"/>
      <c r="LDH11" s="398"/>
      <c r="LDI11" s="398"/>
      <c r="LDJ11" s="398"/>
      <c r="LDK11" s="398"/>
      <c r="LDL11" s="398"/>
      <c r="LDM11" s="398"/>
      <c r="LDN11" s="398"/>
      <c r="LDO11" s="398"/>
      <c r="LDP11" s="398"/>
      <c r="LDQ11" s="398"/>
      <c r="LDR11" s="398"/>
      <c r="LDS11" s="398"/>
      <c r="LDT11" s="398"/>
      <c r="LDU11" s="398"/>
      <c r="LDV11" s="398"/>
      <c r="LDW11" s="398"/>
      <c r="LDX11" s="398"/>
      <c r="LDY11" s="398"/>
      <c r="LDZ11" s="398"/>
      <c r="LEA11" s="398"/>
      <c r="LEB11" s="398"/>
      <c r="LEC11" s="398"/>
      <c r="LED11" s="398"/>
      <c r="LEE11" s="398"/>
      <c r="LEF11" s="398"/>
      <c r="LEG11" s="398"/>
      <c r="LEH11" s="398"/>
      <c r="LEI11" s="398"/>
      <c r="LEJ11" s="398"/>
      <c r="LEK11" s="398"/>
      <c r="LEL11" s="398"/>
      <c r="LEM11" s="398"/>
      <c r="LEN11" s="398"/>
      <c r="LEO11" s="398"/>
      <c r="LEP11" s="398"/>
      <c r="LEQ11" s="398"/>
      <c r="LER11" s="398"/>
      <c r="LES11" s="398"/>
      <c r="LET11" s="398"/>
      <c r="LEU11" s="398"/>
      <c r="LEV11" s="398"/>
      <c r="LEW11" s="398"/>
      <c r="LEX11" s="398"/>
      <c r="LEY11" s="398"/>
      <c r="LEZ11" s="398"/>
      <c r="LFA11" s="398"/>
      <c r="LFB11" s="398"/>
      <c r="LFC11" s="398"/>
      <c r="LFD11" s="398"/>
      <c r="LFE11" s="398"/>
      <c r="LFF11" s="398"/>
      <c r="LFG11" s="398"/>
      <c r="LFH11" s="398"/>
      <c r="LFI11" s="398"/>
      <c r="LFJ11" s="398"/>
      <c r="LFK11" s="398"/>
      <c r="LFL11" s="398"/>
      <c r="LFM11" s="398"/>
      <c r="LFN11" s="398"/>
      <c r="LFO11" s="398"/>
      <c r="LFP11" s="398"/>
      <c r="LFQ11" s="398"/>
      <c r="LFR11" s="398"/>
      <c r="LFS11" s="398"/>
      <c r="LFT11" s="398"/>
      <c r="LFU11" s="398"/>
      <c r="LFV11" s="398"/>
      <c r="LFW11" s="398"/>
      <c r="LFX11" s="398"/>
      <c r="LFY11" s="398"/>
      <c r="LFZ11" s="398"/>
      <c r="LGA11" s="398"/>
      <c r="LGB11" s="398"/>
      <c r="LGC11" s="398"/>
      <c r="LGD11" s="398"/>
      <c r="LGE11" s="398"/>
      <c r="LGF11" s="398"/>
      <c r="LGG11" s="398"/>
      <c r="LGH11" s="398"/>
      <c r="LGI11" s="398"/>
      <c r="LGJ11" s="398"/>
      <c r="LGK11" s="398"/>
      <c r="LGL11" s="398"/>
      <c r="LGM11" s="398"/>
      <c r="LGN11" s="398"/>
      <c r="LGO11" s="398"/>
      <c r="LGP11" s="398"/>
      <c r="LGQ11" s="398"/>
      <c r="LGR11" s="398"/>
      <c r="LGS11" s="398"/>
      <c r="LGT11" s="398"/>
      <c r="LGU11" s="398"/>
      <c r="LGV11" s="398"/>
      <c r="LGW11" s="398"/>
      <c r="LGX11" s="398"/>
      <c r="LGY11" s="398"/>
      <c r="LGZ11" s="398"/>
      <c r="LHA11" s="398"/>
      <c r="LHB11" s="398"/>
      <c r="LHC11" s="398"/>
      <c r="LHD11" s="398"/>
      <c r="LHE11" s="398"/>
      <c r="LHF11" s="398"/>
      <c r="LHG11" s="398"/>
      <c r="LHH11" s="398"/>
      <c r="LHI11" s="398"/>
      <c r="LHJ11" s="398"/>
      <c r="LHK11" s="398"/>
      <c r="LHL11" s="398"/>
      <c r="LHM11" s="398"/>
      <c r="LHN11" s="398"/>
      <c r="LHO11" s="398"/>
      <c r="LHP11" s="398"/>
      <c r="LHQ11" s="398"/>
      <c r="LHR11" s="398"/>
      <c r="LHS11" s="398"/>
      <c r="LHT11" s="398"/>
      <c r="LHU11" s="398"/>
      <c r="LHV11" s="398"/>
      <c r="LHW11" s="398"/>
      <c r="LHX11" s="398"/>
      <c r="LHY11" s="398"/>
      <c r="LHZ11" s="398"/>
      <c r="LIA11" s="398"/>
      <c r="LIB11" s="398"/>
      <c r="LIC11" s="398"/>
      <c r="LID11" s="398"/>
      <c r="LIE11" s="398"/>
      <c r="LIF11" s="398"/>
      <c r="LIG11" s="398"/>
      <c r="LIH11" s="398"/>
      <c r="LII11" s="398"/>
      <c r="LIJ11" s="398"/>
      <c r="LIK11" s="398"/>
      <c r="LIL11" s="398"/>
      <c r="LIM11" s="398"/>
      <c r="LIN11" s="398"/>
      <c r="LIO11" s="398"/>
      <c r="LIP11" s="398"/>
      <c r="LIQ11" s="398"/>
      <c r="LIR11" s="398"/>
      <c r="LIS11" s="398"/>
      <c r="LIT11" s="398"/>
      <c r="LIU11" s="398"/>
      <c r="LIV11" s="398"/>
      <c r="LIW11" s="398"/>
      <c r="LIX11" s="398"/>
      <c r="LIY11" s="398"/>
      <c r="LIZ11" s="398"/>
      <c r="LJA11" s="398"/>
      <c r="LJB11" s="398"/>
      <c r="LJC11" s="398"/>
      <c r="LJD11" s="398"/>
      <c r="LJE11" s="398"/>
      <c r="LJF11" s="398"/>
      <c r="LJG11" s="398"/>
      <c r="LJH11" s="398"/>
      <c r="LJI11" s="398"/>
      <c r="LJJ11" s="398"/>
      <c r="LJK11" s="398"/>
      <c r="LJL11" s="398"/>
      <c r="LJM11" s="398"/>
      <c r="LJN11" s="398"/>
      <c r="LJO11" s="398"/>
      <c r="LJP11" s="398"/>
      <c r="LJQ11" s="398"/>
      <c r="LJR11" s="398"/>
      <c r="LJS11" s="398"/>
      <c r="LJT11" s="398"/>
      <c r="LJU11" s="398"/>
      <c r="LJV11" s="398"/>
      <c r="LJW11" s="398"/>
      <c r="LJX11" s="398"/>
      <c r="LJY11" s="398"/>
      <c r="LJZ11" s="398"/>
      <c r="LKA11" s="398"/>
      <c r="LKB11" s="398"/>
      <c r="LKC11" s="398"/>
      <c r="LKD11" s="398"/>
      <c r="LKE11" s="398"/>
      <c r="LKF11" s="398"/>
      <c r="LKG11" s="398"/>
      <c r="LKH11" s="398"/>
      <c r="LKI11" s="398"/>
      <c r="LKJ11" s="398"/>
      <c r="LKK11" s="398"/>
      <c r="LKL11" s="398"/>
      <c r="LKM11" s="398"/>
      <c r="LKN11" s="398"/>
      <c r="LKO11" s="398"/>
      <c r="LKP11" s="398"/>
      <c r="LKQ11" s="398"/>
      <c r="LKR11" s="398"/>
      <c r="LKS11" s="398"/>
      <c r="LKT11" s="398"/>
      <c r="LKU11" s="398"/>
      <c r="LKV11" s="398"/>
      <c r="LKW11" s="398"/>
      <c r="LKX11" s="398"/>
      <c r="LKY11" s="398"/>
      <c r="LKZ11" s="398"/>
      <c r="LLA11" s="398"/>
      <c r="LLB11" s="398"/>
      <c r="LLC11" s="398"/>
      <c r="LLD11" s="398"/>
      <c r="LLE11" s="398"/>
      <c r="LLF11" s="398"/>
      <c r="LLG11" s="398"/>
      <c r="LLH11" s="398"/>
      <c r="LLI11" s="398"/>
      <c r="LLJ11" s="398"/>
      <c r="LLK11" s="398"/>
      <c r="LLL11" s="398"/>
      <c r="LLM11" s="398"/>
      <c r="LLN11" s="398"/>
      <c r="LLO11" s="398"/>
      <c r="LLP11" s="398"/>
      <c r="LLQ11" s="398"/>
      <c r="LLR11" s="398"/>
      <c r="LLS11" s="398"/>
      <c r="LLT11" s="398"/>
      <c r="LLU11" s="398"/>
      <c r="LLV11" s="398"/>
      <c r="LLW11" s="398"/>
      <c r="LLX11" s="398"/>
      <c r="LLY11" s="398"/>
      <c r="LLZ11" s="398"/>
      <c r="LMA11" s="398"/>
      <c r="LMB11" s="398"/>
      <c r="LMC11" s="398"/>
      <c r="LMD11" s="398"/>
      <c r="LME11" s="398"/>
      <c r="LMF11" s="398"/>
      <c r="LMG11" s="398"/>
      <c r="LMH11" s="398"/>
      <c r="LMI11" s="398"/>
      <c r="LMJ11" s="398"/>
      <c r="LMK11" s="398"/>
      <c r="LML11" s="398"/>
      <c r="LMM11" s="398"/>
      <c r="LMN11" s="398"/>
      <c r="LMO11" s="398"/>
      <c r="LMP11" s="398"/>
      <c r="LMQ11" s="398"/>
      <c r="LMR11" s="398"/>
      <c r="LMS11" s="398"/>
      <c r="LMT11" s="398"/>
      <c r="LMU11" s="398"/>
      <c r="LMV11" s="398"/>
      <c r="LMW11" s="398"/>
      <c r="LMX11" s="398"/>
      <c r="LMY11" s="398"/>
      <c r="LMZ11" s="398"/>
      <c r="LNA11" s="398"/>
      <c r="LNB11" s="398"/>
      <c r="LNC11" s="398"/>
      <c r="LND11" s="398"/>
      <c r="LNE11" s="398"/>
      <c r="LNF11" s="398"/>
      <c r="LNG11" s="398"/>
      <c r="LNH11" s="398"/>
      <c r="LNI11" s="398"/>
      <c r="LNJ11" s="398"/>
      <c r="LNK11" s="398"/>
      <c r="LNL11" s="398"/>
      <c r="LNM11" s="398"/>
      <c r="LNN11" s="398"/>
      <c r="LNO11" s="398"/>
      <c r="LNP11" s="398"/>
      <c r="LNQ11" s="398"/>
      <c r="LNR11" s="398"/>
      <c r="LNS11" s="398"/>
      <c r="LNT11" s="398"/>
      <c r="LNU11" s="398"/>
      <c r="LNV11" s="398"/>
      <c r="LNW11" s="398"/>
      <c r="LNX11" s="398"/>
      <c r="LNY11" s="398"/>
      <c r="LNZ11" s="398"/>
      <c r="LOA11" s="398"/>
      <c r="LOB11" s="398"/>
      <c r="LOC11" s="398"/>
      <c r="LOD11" s="398"/>
      <c r="LOE11" s="398"/>
      <c r="LOF11" s="398"/>
      <c r="LOG11" s="398"/>
      <c r="LOH11" s="398"/>
      <c r="LOI11" s="398"/>
      <c r="LOJ11" s="398"/>
      <c r="LOK11" s="398"/>
      <c r="LOL11" s="398"/>
      <c r="LOM11" s="398"/>
      <c r="LON11" s="398"/>
      <c r="LOO11" s="398"/>
      <c r="LOP11" s="398"/>
      <c r="LOQ11" s="398"/>
      <c r="LOR11" s="398"/>
      <c r="LOS11" s="398"/>
      <c r="LOT11" s="398"/>
      <c r="LOU11" s="398"/>
      <c r="LOV11" s="398"/>
      <c r="LOW11" s="398"/>
      <c r="LOX11" s="398"/>
      <c r="LOY11" s="398"/>
      <c r="LOZ11" s="398"/>
      <c r="LPA11" s="398"/>
      <c r="LPB11" s="398"/>
      <c r="LPC11" s="398"/>
      <c r="LPD11" s="398"/>
      <c r="LPE11" s="398"/>
      <c r="LPF11" s="398"/>
      <c r="LPG11" s="398"/>
      <c r="LPH11" s="398"/>
      <c r="LPI11" s="398"/>
      <c r="LPJ11" s="398"/>
      <c r="LPK11" s="398"/>
      <c r="LPL11" s="398"/>
      <c r="LPM11" s="398"/>
      <c r="LPN11" s="398"/>
      <c r="LPO11" s="398"/>
      <c r="LPP11" s="398"/>
      <c r="LPQ11" s="398"/>
      <c r="LPR11" s="398"/>
      <c r="LPS11" s="398"/>
      <c r="LPT11" s="398"/>
      <c r="LPU11" s="398"/>
      <c r="LPV11" s="398"/>
      <c r="LPW11" s="398"/>
      <c r="LPX11" s="398"/>
      <c r="LPY11" s="398"/>
      <c r="LPZ11" s="398"/>
      <c r="LQA11" s="398"/>
      <c r="LQB11" s="398"/>
      <c r="LQC11" s="398"/>
      <c r="LQD11" s="398"/>
      <c r="LQE11" s="398"/>
      <c r="LQF11" s="398"/>
      <c r="LQG11" s="398"/>
      <c r="LQH11" s="398"/>
      <c r="LQI11" s="398"/>
      <c r="LQJ11" s="398"/>
      <c r="LQK11" s="398"/>
      <c r="LQL11" s="398"/>
      <c r="LQM11" s="398"/>
      <c r="LQN11" s="398"/>
      <c r="LQO11" s="398"/>
      <c r="LQP11" s="398"/>
      <c r="LQQ11" s="398"/>
      <c r="LQR11" s="398"/>
      <c r="LQS11" s="398"/>
      <c r="LQT11" s="398"/>
      <c r="LQU11" s="398"/>
      <c r="LQV11" s="398"/>
      <c r="LQW11" s="398"/>
      <c r="LQX11" s="398"/>
      <c r="LQY11" s="398"/>
      <c r="LQZ11" s="398"/>
      <c r="LRA11" s="398"/>
      <c r="LRB11" s="398"/>
      <c r="LRC11" s="398"/>
      <c r="LRD11" s="398"/>
      <c r="LRE11" s="398"/>
      <c r="LRF11" s="398"/>
      <c r="LRG11" s="398"/>
      <c r="LRH11" s="398"/>
      <c r="LRI11" s="398"/>
      <c r="LRJ11" s="398"/>
      <c r="LRK11" s="398"/>
      <c r="LRL11" s="398"/>
      <c r="LRM11" s="398"/>
      <c r="LRN11" s="398"/>
      <c r="LRO11" s="398"/>
      <c r="LRP11" s="398"/>
      <c r="LRQ11" s="398"/>
      <c r="LRR11" s="398"/>
      <c r="LRS11" s="398"/>
      <c r="LRT11" s="398"/>
      <c r="LRU11" s="398"/>
      <c r="LRV11" s="398"/>
      <c r="LRW11" s="398"/>
      <c r="LRX11" s="398"/>
      <c r="LRY11" s="398"/>
      <c r="LRZ11" s="398"/>
      <c r="LSA11" s="398"/>
      <c r="LSB11" s="398"/>
      <c r="LSC11" s="398"/>
      <c r="LSD11" s="398"/>
      <c r="LSE11" s="398"/>
      <c r="LSF11" s="398"/>
      <c r="LSG11" s="398"/>
      <c r="LSH11" s="398"/>
      <c r="LSI11" s="398"/>
      <c r="LSJ11" s="398"/>
      <c r="LSK11" s="398"/>
      <c r="LSL11" s="398"/>
      <c r="LSM11" s="398"/>
      <c r="LSN11" s="398"/>
      <c r="LSO11" s="398"/>
      <c r="LSP11" s="398"/>
      <c r="LSQ11" s="398"/>
      <c r="LSR11" s="398"/>
      <c r="LSS11" s="398"/>
      <c r="LST11" s="398"/>
      <c r="LSU11" s="398"/>
      <c r="LSV11" s="398"/>
      <c r="LSW11" s="398"/>
      <c r="LSX11" s="398"/>
      <c r="LSY11" s="398"/>
      <c r="LSZ11" s="398"/>
      <c r="LTA11" s="398"/>
      <c r="LTB11" s="398"/>
      <c r="LTC11" s="398"/>
      <c r="LTD11" s="398"/>
      <c r="LTE11" s="398"/>
      <c r="LTF11" s="398"/>
      <c r="LTG11" s="398"/>
      <c r="LTH11" s="398"/>
      <c r="LTI11" s="398"/>
      <c r="LTJ11" s="398"/>
      <c r="LTK11" s="398"/>
      <c r="LTL11" s="398"/>
      <c r="LTM11" s="398"/>
      <c r="LTN11" s="398"/>
      <c r="LTO11" s="398"/>
      <c r="LTP11" s="398"/>
      <c r="LTQ11" s="398"/>
      <c r="LTR11" s="398"/>
      <c r="LTS11" s="398"/>
      <c r="LTT11" s="398"/>
      <c r="LTU11" s="398"/>
      <c r="LTV11" s="398"/>
      <c r="LTW11" s="398"/>
      <c r="LTX11" s="398"/>
      <c r="LTY11" s="398"/>
      <c r="LTZ11" s="398"/>
      <c r="LUA11" s="398"/>
      <c r="LUB11" s="398"/>
      <c r="LUC11" s="398"/>
      <c r="LUD11" s="398"/>
      <c r="LUE11" s="398"/>
      <c r="LUF11" s="398"/>
      <c r="LUG11" s="398"/>
      <c r="LUH11" s="398"/>
      <c r="LUI11" s="398"/>
      <c r="LUJ11" s="398"/>
      <c r="LUK11" s="398"/>
      <c r="LUL11" s="398"/>
      <c r="LUM11" s="398"/>
      <c r="LUN11" s="398"/>
      <c r="LUO11" s="398"/>
      <c r="LUP11" s="398"/>
      <c r="LUQ11" s="398"/>
      <c r="LUR11" s="398"/>
      <c r="LUS11" s="398"/>
      <c r="LUT11" s="398"/>
      <c r="LUU11" s="398"/>
      <c r="LUV11" s="398"/>
      <c r="LUW11" s="398"/>
      <c r="LUX11" s="398"/>
      <c r="LUY11" s="398"/>
      <c r="LUZ11" s="398"/>
      <c r="LVA11" s="398"/>
      <c r="LVB11" s="398"/>
      <c r="LVC11" s="398"/>
      <c r="LVD11" s="398"/>
      <c r="LVE11" s="398"/>
      <c r="LVF11" s="398"/>
      <c r="LVG11" s="398"/>
      <c r="LVH11" s="398"/>
      <c r="LVI11" s="398"/>
      <c r="LVJ11" s="398"/>
      <c r="LVK11" s="398"/>
      <c r="LVL11" s="398"/>
      <c r="LVM11" s="398"/>
      <c r="LVN11" s="398"/>
      <c r="LVO11" s="398"/>
      <c r="LVP11" s="398"/>
      <c r="LVQ11" s="398"/>
      <c r="LVR11" s="398"/>
      <c r="LVS11" s="398"/>
      <c r="LVT11" s="398"/>
      <c r="LVU11" s="398"/>
      <c r="LVV11" s="398"/>
      <c r="LVW11" s="398"/>
      <c r="LVX11" s="398"/>
      <c r="LVY11" s="398"/>
      <c r="LVZ11" s="398"/>
      <c r="LWA11" s="398"/>
      <c r="LWB11" s="398"/>
      <c r="LWC11" s="398"/>
      <c r="LWD11" s="398"/>
      <c r="LWE11" s="398"/>
      <c r="LWF11" s="398"/>
      <c r="LWG11" s="398"/>
      <c r="LWH11" s="398"/>
      <c r="LWI11" s="398"/>
      <c r="LWJ11" s="398"/>
      <c r="LWK11" s="398"/>
      <c r="LWL11" s="398"/>
      <c r="LWM11" s="398"/>
      <c r="LWN11" s="398"/>
      <c r="LWO11" s="398"/>
      <c r="LWP11" s="398"/>
      <c r="LWQ11" s="398"/>
      <c r="LWR11" s="398"/>
      <c r="LWS11" s="398"/>
      <c r="LWT11" s="398"/>
      <c r="LWU11" s="398"/>
      <c r="LWV11" s="398"/>
      <c r="LWW11" s="398"/>
      <c r="LWX11" s="398"/>
      <c r="LWY11" s="398"/>
      <c r="LWZ11" s="398"/>
      <c r="LXA11" s="398"/>
      <c r="LXB11" s="398"/>
      <c r="LXC11" s="398"/>
      <c r="LXD11" s="398"/>
      <c r="LXE11" s="398"/>
      <c r="LXF11" s="398"/>
      <c r="LXG11" s="398"/>
      <c r="LXH11" s="398"/>
      <c r="LXI11" s="398"/>
      <c r="LXJ11" s="398"/>
      <c r="LXK11" s="398"/>
      <c r="LXL11" s="398"/>
      <c r="LXM11" s="398"/>
      <c r="LXN11" s="398"/>
      <c r="LXO11" s="398"/>
      <c r="LXP11" s="398"/>
      <c r="LXQ11" s="398"/>
      <c r="LXR11" s="398"/>
      <c r="LXS11" s="398"/>
      <c r="LXT11" s="398"/>
      <c r="LXU11" s="398"/>
      <c r="LXV11" s="398"/>
      <c r="LXW11" s="398"/>
      <c r="LXX11" s="398"/>
      <c r="LXY11" s="398"/>
      <c r="LXZ11" s="398"/>
      <c r="LYA11" s="398"/>
      <c r="LYB11" s="398"/>
      <c r="LYC11" s="398"/>
      <c r="LYD11" s="398"/>
      <c r="LYE11" s="398"/>
      <c r="LYF11" s="398"/>
      <c r="LYG11" s="398"/>
      <c r="LYH11" s="398"/>
      <c r="LYI11" s="398"/>
      <c r="LYJ11" s="398"/>
      <c r="LYK11" s="398"/>
      <c r="LYL11" s="398"/>
      <c r="LYM11" s="398"/>
      <c r="LYN11" s="398"/>
      <c r="LYO11" s="398"/>
      <c r="LYP11" s="398"/>
      <c r="LYQ11" s="398"/>
      <c r="LYR11" s="398"/>
      <c r="LYS11" s="398"/>
      <c r="LYT11" s="398"/>
      <c r="LYU11" s="398"/>
      <c r="LYV11" s="398"/>
      <c r="LYW11" s="398"/>
      <c r="LYX11" s="398"/>
      <c r="LYY11" s="398"/>
      <c r="LYZ11" s="398"/>
      <c r="LZA11" s="398"/>
      <c r="LZB11" s="398"/>
      <c r="LZC11" s="398"/>
      <c r="LZD11" s="398"/>
      <c r="LZE11" s="398"/>
      <c r="LZF11" s="398"/>
      <c r="LZG11" s="398"/>
      <c r="LZH11" s="398"/>
      <c r="LZI11" s="398"/>
      <c r="LZJ11" s="398"/>
      <c r="LZK11" s="398"/>
      <c r="LZL11" s="398"/>
      <c r="LZM11" s="398"/>
      <c r="LZN11" s="398"/>
      <c r="LZO11" s="398"/>
      <c r="LZP11" s="398"/>
      <c r="LZQ11" s="398"/>
      <c r="LZR11" s="398"/>
      <c r="LZS11" s="398"/>
      <c r="LZT11" s="398"/>
      <c r="LZU11" s="398"/>
      <c r="LZV11" s="398"/>
      <c r="LZW11" s="398"/>
      <c r="LZX11" s="398"/>
      <c r="LZY11" s="398"/>
      <c r="LZZ11" s="398"/>
      <c r="MAA11" s="398"/>
      <c r="MAB11" s="398"/>
      <c r="MAC11" s="398"/>
      <c r="MAD11" s="398"/>
      <c r="MAE11" s="398"/>
      <c r="MAF11" s="398"/>
      <c r="MAG11" s="398"/>
      <c r="MAH11" s="398"/>
      <c r="MAI11" s="398"/>
      <c r="MAJ11" s="398"/>
      <c r="MAK11" s="398"/>
      <c r="MAL11" s="398"/>
      <c r="MAM11" s="398"/>
      <c r="MAN11" s="398"/>
      <c r="MAO11" s="398"/>
      <c r="MAP11" s="398"/>
      <c r="MAQ11" s="398"/>
      <c r="MAR11" s="398"/>
      <c r="MAS11" s="398"/>
      <c r="MAT11" s="398"/>
      <c r="MAU11" s="398"/>
      <c r="MAV11" s="398"/>
      <c r="MAW11" s="398"/>
      <c r="MAX11" s="398"/>
      <c r="MAY11" s="398"/>
      <c r="MAZ11" s="398"/>
      <c r="MBA11" s="398"/>
      <c r="MBB11" s="398"/>
      <c r="MBC11" s="398"/>
      <c r="MBD11" s="398"/>
      <c r="MBE11" s="398"/>
      <c r="MBF11" s="398"/>
      <c r="MBG11" s="398"/>
      <c r="MBH11" s="398"/>
      <c r="MBI11" s="398"/>
      <c r="MBJ11" s="398"/>
      <c r="MBK11" s="398"/>
      <c r="MBL11" s="398"/>
      <c r="MBM11" s="398"/>
      <c r="MBN11" s="398"/>
      <c r="MBO11" s="398"/>
      <c r="MBP11" s="398"/>
      <c r="MBQ11" s="398"/>
      <c r="MBR11" s="398"/>
      <c r="MBS11" s="398"/>
      <c r="MBT11" s="398"/>
      <c r="MBU11" s="398"/>
      <c r="MBV11" s="398"/>
      <c r="MBW11" s="398"/>
      <c r="MBX11" s="398"/>
      <c r="MBY11" s="398"/>
      <c r="MBZ11" s="398"/>
      <c r="MCA11" s="398"/>
      <c r="MCB11" s="398"/>
      <c r="MCC11" s="398"/>
      <c r="MCD11" s="398"/>
      <c r="MCE11" s="398"/>
      <c r="MCF11" s="398"/>
      <c r="MCG11" s="398"/>
      <c r="MCH11" s="398"/>
      <c r="MCI11" s="398"/>
      <c r="MCJ11" s="398"/>
      <c r="MCK11" s="398"/>
      <c r="MCL11" s="398"/>
      <c r="MCM11" s="398"/>
      <c r="MCN11" s="398"/>
      <c r="MCO11" s="398"/>
      <c r="MCP11" s="398"/>
      <c r="MCQ11" s="398"/>
      <c r="MCR11" s="398"/>
      <c r="MCS11" s="398"/>
      <c r="MCT11" s="398"/>
      <c r="MCU11" s="398"/>
      <c r="MCV11" s="398"/>
      <c r="MCW11" s="398"/>
      <c r="MCX11" s="398"/>
      <c r="MCY11" s="398"/>
      <c r="MCZ11" s="398"/>
      <c r="MDA11" s="398"/>
      <c r="MDB11" s="398"/>
      <c r="MDC11" s="398"/>
      <c r="MDD11" s="398"/>
      <c r="MDE11" s="398"/>
      <c r="MDF11" s="398"/>
      <c r="MDG11" s="398"/>
      <c r="MDH11" s="398"/>
      <c r="MDI11" s="398"/>
      <c r="MDJ11" s="398"/>
      <c r="MDK11" s="398"/>
      <c r="MDL11" s="398"/>
      <c r="MDM11" s="398"/>
      <c r="MDN11" s="398"/>
      <c r="MDO11" s="398"/>
      <c r="MDP11" s="398"/>
      <c r="MDQ11" s="398"/>
      <c r="MDR11" s="398"/>
      <c r="MDS11" s="398"/>
      <c r="MDT11" s="398"/>
      <c r="MDU11" s="398"/>
      <c r="MDV11" s="398"/>
      <c r="MDW11" s="398"/>
      <c r="MDX11" s="398"/>
      <c r="MDY11" s="398"/>
      <c r="MDZ11" s="398"/>
      <c r="MEA11" s="398"/>
      <c r="MEB11" s="398"/>
      <c r="MEC11" s="398"/>
      <c r="MED11" s="398"/>
      <c r="MEE11" s="398"/>
      <c r="MEF11" s="398"/>
      <c r="MEG11" s="398"/>
      <c r="MEH11" s="398"/>
      <c r="MEI11" s="398"/>
      <c r="MEJ11" s="398"/>
      <c r="MEK11" s="398"/>
      <c r="MEL11" s="398"/>
      <c r="MEM11" s="398"/>
      <c r="MEN11" s="398"/>
      <c r="MEO11" s="398"/>
      <c r="MEP11" s="398"/>
      <c r="MEQ11" s="398"/>
      <c r="MER11" s="398"/>
      <c r="MES11" s="398"/>
      <c r="MET11" s="398"/>
      <c r="MEU11" s="398"/>
      <c r="MEV11" s="398"/>
      <c r="MEW11" s="398"/>
      <c r="MEX11" s="398"/>
      <c r="MEY11" s="398"/>
      <c r="MEZ11" s="398"/>
      <c r="MFA11" s="398"/>
      <c r="MFB11" s="398"/>
      <c r="MFC11" s="398"/>
      <c r="MFD11" s="398"/>
      <c r="MFE11" s="398"/>
      <c r="MFF11" s="398"/>
      <c r="MFG11" s="398"/>
      <c r="MFH11" s="398"/>
      <c r="MFI11" s="398"/>
      <c r="MFJ11" s="398"/>
      <c r="MFK11" s="398"/>
      <c r="MFL11" s="398"/>
      <c r="MFM11" s="398"/>
      <c r="MFN11" s="398"/>
      <c r="MFO11" s="398"/>
      <c r="MFP11" s="398"/>
      <c r="MFQ11" s="398"/>
      <c r="MFR11" s="398"/>
      <c r="MFS11" s="398"/>
      <c r="MFT11" s="398"/>
      <c r="MFU11" s="398"/>
      <c r="MFV11" s="398"/>
      <c r="MFW11" s="398"/>
      <c r="MFX11" s="398"/>
      <c r="MFY11" s="398"/>
      <c r="MFZ11" s="398"/>
      <c r="MGA11" s="398"/>
      <c r="MGB11" s="398"/>
      <c r="MGC11" s="398"/>
      <c r="MGD11" s="398"/>
      <c r="MGE11" s="398"/>
      <c r="MGF11" s="398"/>
      <c r="MGG11" s="398"/>
      <c r="MGH11" s="398"/>
      <c r="MGI11" s="398"/>
      <c r="MGJ11" s="398"/>
      <c r="MGK11" s="398"/>
      <c r="MGL11" s="398"/>
      <c r="MGM11" s="398"/>
      <c r="MGN11" s="398"/>
      <c r="MGO11" s="398"/>
      <c r="MGP11" s="398"/>
      <c r="MGQ11" s="398"/>
      <c r="MGR11" s="398"/>
      <c r="MGS11" s="398"/>
      <c r="MGT11" s="398"/>
      <c r="MGU11" s="398"/>
      <c r="MGV11" s="398"/>
      <c r="MGW11" s="398"/>
      <c r="MGX11" s="398"/>
      <c r="MGY11" s="398"/>
      <c r="MGZ11" s="398"/>
      <c r="MHA11" s="398"/>
      <c r="MHB11" s="398"/>
      <c r="MHC11" s="398"/>
      <c r="MHD11" s="398"/>
      <c r="MHE11" s="398"/>
      <c r="MHF11" s="398"/>
      <c r="MHG11" s="398"/>
      <c r="MHH11" s="398"/>
      <c r="MHI11" s="398"/>
      <c r="MHJ11" s="398"/>
      <c r="MHK11" s="398"/>
      <c r="MHL11" s="398"/>
      <c r="MHM11" s="398"/>
      <c r="MHN11" s="398"/>
      <c r="MHO11" s="398"/>
      <c r="MHP11" s="398"/>
      <c r="MHQ11" s="398"/>
      <c r="MHR11" s="398"/>
      <c r="MHS11" s="398"/>
      <c r="MHT11" s="398"/>
      <c r="MHU11" s="398"/>
      <c r="MHV11" s="398"/>
      <c r="MHW11" s="398"/>
      <c r="MHX11" s="398"/>
      <c r="MHY11" s="398"/>
      <c r="MHZ11" s="398"/>
      <c r="MIA11" s="398"/>
      <c r="MIB11" s="398"/>
      <c r="MIC11" s="398"/>
      <c r="MID11" s="398"/>
      <c r="MIE11" s="398"/>
      <c r="MIF11" s="398"/>
      <c r="MIG11" s="398"/>
      <c r="MIH11" s="398"/>
      <c r="MII11" s="398"/>
      <c r="MIJ11" s="398"/>
      <c r="MIK11" s="398"/>
      <c r="MIL11" s="398"/>
      <c r="MIM11" s="398"/>
      <c r="MIN11" s="398"/>
      <c r="MIO11" s="398"/>
      <c r="MIP11" s="398"/>
      <c r="MIQ11" s="398"/>
      <c r="MIR11" s="398"/>
      <c r="MIS11" s="398"/>
      <c r="MIT11" s="398"/>
      <c r="MIU11" s="398"/>
      <c r="MIV11" s="398"/>
      <c r="MIW11" s="398"/>
      <c r="MIX11" s="398"/>
      <c r="MIY11" s="398"/>
      <c r="MIZ11" s="398"/>
      <c r="MJA11" s="398"/>
      <c r="MJB11" s="398"/>
      <c r="MJC11" s="398"/>
      <c r="MJD11" s="398"/>
      <c r="MJE11" s="398"/>
      <c r="MJF11" s="398"/>
      <c r="MJG11" s="398"/>
      <c r="MJH11" s="398"/>
      <c r="MJI11" s="398"/>
      <c r="MJJ11" s="398"/>
      <c r="MJK11" s="398"/>
      <c r="MJL11" s="398"/>
      <c r="MJM11" s="398"/>
      <c r="MJN11" s="398"/>
      <c r="MJO11" s="398"/>
      <c r="MJP11" s="398"/>
      <c r="MJQ11" s="398"/>
      <c r="MJR11" s="398"/>
      <c r="MJS11" s="398"/>
      <c r="MJT11" s="398"/>
      <c r="MJU11" s="398"/>
      <c r="MJV11" s="398"/>
      <c r="MJW11" s="398"/>
      <c r="MJX11" s="398"/>
      <c r="MJY11" s="398"/>
      <c r="MJZ11" s="398"/>
      <c r="MKA11" s="398"/>
      <c r="MKB11" s="398"/>
      <c r="MKC11" s="398"/>
      <c r="MKD11" s="398"/>
      <c r="MKE11" s="398"/>
      <c r="MKF11" s="398"/>
      <c r="MKG11" s="398"/>
      <c r="MKH11" s="398"/>
      <c r="MKI11" s="398"/>
      <c r="MKJ11" s="398"/>
      <c r="MKK11" s="398"/>
      <c r="MKL11" s="398"/>
      <c r="MKM11" s="398"/>
      <c r="MKN11" s="398"/>
      <c r="MKO11" s="398"/>
      <c r="MKP11" s="398"/>
      <c r="MKQ11" s="398"/>
      <c r="MKR11" s="398"/>
      <c r="MKS11" s="398"/>
      <c r="MKT11" s="398"/>
      <c r="MKU11" s="398"/>
      <c r="MKV11" s="398"/>
      <c r="MKW11" s="398"/>
      <c r="MKX11" s="398"/>
      <c r="MKY11" s="398"/>
      <c r="MKZ11" s="398"/>
      <c r="MLA11" s="398"/>
      <c r="MLB11" s="398"/>
      <c r="MLC11" s="398"/>
      <c r="MLD11" s="398"/>
      <c r="MLE11" s="398"/>
      <c r="MLF11" s="398"/>
      <c r="MLG11" s="398"/>
      <c r="MLH11" s="398"/>
      <c r="MLI11" s="398"/>
      <c r="MLJ11" s="398"/>
      <c r="MLK11" s="398"/>
      <c r="MLL11" s="398"/>
      <c r="MLM11" s="398"/>
      <c r="MLN11" s="398"/>
      <c r="MLO11" s="398"/>
      <c r="MLP11" s="398"/>
      <c r="MLQ11" s="398"/>
      <c r="MLR11" s="398"/>
      <c r="MLS11" s="398"/>
      <c r="MLT11" s="398"/>
      <c r="MLU11" s="398"/>
      <c r="MLV11" s="398"/>
      <c r="MLW11" s="398"/>
      <c r="MLX11" s="398"/>
      <c r="MLY11" s="398"/>
      <c r="MLZ11" s="398"/>
      <c r="MMA11" s="398"/>
      <c r="MMB11" s="398"/>
      <c r="MMC11" s="398"/>
      <c r="MMD11" s="398"/>
      <c r="MME11" s="398"/>
      <c r="MMF11" s="398"/>
      <c r="MMG11" s="398"/>
      <c r="MMH11" s="398"/>
      <c r="MMI11" s="398"/>
      <c r="MMJ11" s="398"/>
      <c r="MMK11" s="398"/>
      <c r="MML11" s="398"/>
      <c r="MMM11" s="398"/>
      <c r="MMN11" s="398"/>
      <c r="MMO11" s="398"/>
      <c r="MMP11" s="398"/>
      <c r="MMQ11" s="398"/>
      <c r="MMR11" s="398"/>
      <c r="MMS11" s="398"/>
      <c r="MMT11" s="398"/>
      <c r="MMU11" s="398"/>
      <c r="MMV11" s="398"/>
      <c r="MMW11" s="398"/>
      <c r="MMX11" s="398"/>
      <c r="MMY11" s="398"/>
      <c r="MMZ11" s="398"/>
      <c r="MNA11" s="398"/>
      <c r="MNB11" s="398"/>
      <c r="MNC11" s="398"/>
      <c r="MND11" s="398"/>
      <c r="MNE11" s="398"/>
      <c r="MNF11" s="398"/>
      <c r="MNG11" s="398"/>
      <c r="MNH11" s="398"/>
      <c r="MNI11" s="398"/>
      <c r="MNJ11" s="398"/>
      <c r="MNK11" s="398"/>
      <c r="MNL11" s="398"/>
      <c r="MNM11" s="398"/>
      <c r="MNN11" s="398"/>
      <c r="MNO11" s="398"/>
      <c r="MNP11" s="398"/>
      <c r="MNQ11" s="398"/>
      <c r="MNR11" s="398"/>
      <c r="MNS11" s="398"/>
      <c r="MNT11" s="398"/>
      <c r="MNU11" s="398"/>
      <c r="MNV11" s="398"/>
      <c r="MNW11" s="398"/>
      <c r="MNX11" s="398"/>
      <c r="MNY11" s="398"/>
      <c r="MNZ11" s="398"/>
      <c r="MOA11" s="398"/>
      <c r="MOB11" s="398"/>
      <c r="MOC11" s="398"/>
      <c r="MOD11" s="398"/>
      <c r="MOE11" s="398"/>
      <c r="MOF11" s="398"/>
      <c r="MOG11" s="398"/>
      <c r="MOH11" s="398"/>
      <c r="MOI11" s="398"/>
      <c r="MOJ11" s="398"/>
      <c r="MOK11" s="398"/>
      <c r="MOL11" s="398"/>
      <c r="MOM11" s="398"/>
      <c r="MON11" s="398"/>
      <c r="MOO11" s="398"/>
      <c r="MOP11" s="398"/>
      <c r="MOQ11" s="398"/>
      <c r="MOR11" s="398"/>
      <c r="MOS11" s="398"/>
      <c r="MOT11" s="398"/>
      <c r="MOU11" s="398"/>
      <c r="MOV11" s="398"/>
      <c r="MOW11" s="398"/>
      <c r="MOX11" s="398"/>
      <c r="MOY11" s="398"/>
      <c r="MOZ11" s="398"/>
      <c r="MPA11" s="398"/>
      <c r="MPB11" s="398"/>
      <c r="MPC11" s="398"/>
      <c r="MPD11" s="398"/>
      <c r="MPE11" s="398"/>
      <c r="MPF11" s="398"/>
      <c r="MPG11" s="398"/>
      <c r="MPH11" s="398"/>
      <c r="MPI11" s="398"/>
      <c r="MPJ11" s="398"/>
      <c r="MPK11" s="398"/>
      <c r="MPL11" s="398"/>
      <c r="MPM11" s="398"/>
      <c r="MPN11" s="398"/>
      <c r="MPO11" s="398"/>
      <c r="MPP11" s="398"/>
      <c r="MPQ11" s="398"/>
      <c r="MPR11" s="398"/>
      <c r="MPS11" s="398"/>
      <c r="MPT11" s="398"/>
      <c r="MPU11" s="398"/>
      <c r="MPV11" s="398"/>
      <c r="MPW11" s="398"/>
      <c r="MPX11" s="398"/>
      <c r="MPY11" s="398"/>
      <c r="MPZ11" s="398"/>
      <c r="MQA11" s="398"/>
      <c r="MQB11" s="398"/>
      <c r="MQC11" s="398"/>
      <c r="MQD11" s="398"/>
      <c r="MQE11" s="398"/>
      <c r="MQF11" s="398"/>
      <c r="MQG11" s="398"/>
      <c r="MQH11" s="398"/>
      <c r="MQI11" s="398"/>
      <c r="MQJ11" s="398"/>
      <c r="MQK11" s="398"/>
      <c r="MQL11" s="398"/>
      <c r="MQM11" s="398"/>
      <c r="MQN11" s="398"/>
      <c r="MQO11" s="398"/>
      <c r="MQP11" s="398"/>
      <c r="MQQ11" s="398"/>
      <c r="MQR11" s="398"/>
      <c r="MQS11" s="398"/>
      <c r="MQT11" s="398"/>
      <c r="MQU11" s="398"/>
      <c r="MQV11" s="398"/>
      <c r="MQW11" s="398"/>
      <c r="MQX11" s="398"/>
      <c r="MQY11" s="398"/>
      <c r="MQZ11" s="398"/>
      <c r="MRA11" s="398"/>
      <c r="MRB11" s="398"/>
      <c r="MRC11" s="398"/>
      <c r="MRD11" s="398"/>
      <c r="MRE11" s="398"/>
      <c r="MRF11" s="398"/>
      <c r="MRG11" s="398"/>
      <c r="MRH11" s="398"/>
      <c r="MRI11" s="398"/>
      <c r="MRJ11" s="398"/>
      <c r="MRK11" s="398"/>
      <c r="MRL11" s="398"/>
      <c r="MRM11" s="398"/>
      <c r="MRN11" s="398"/>
      <c r="MRO11" s="398"/>
      <c r="MRP11" s="398"/>
      <c r="MRQ11" s="398"/>
      <c r="MRR11" s="398"/>
      <c r="MRS11" s="398"/>
      <c r="MRT11" s="398"/>
      <c r="MRU11" s="398"/>
      <c r="MRV11" s="398"/>
      <c r="MRW11" s="398"/>
      <c r="MRX11" s="398"/>
      <c r="MRY11" s="398"/>
      <c r="MRZ11" s="398"/>
      <c r="MSA11" s="398"/>
      <c r="MSB11" s="398"/>
      <c r="MSC11" s="398"/>
      <c r="MSD11" s="398"/>
      <c r="MSE11" s="398"/>
      <c r="MSF11" s="398"/>
      <c r="MSG11" s="398"/>
      <c r="MSH11" s="398"/>
      <c r="MSI11" s="398"/>
      <c r="MSJ11" s="398"/>
      <c r="MSK11" s="398"/>
      <c r="MSL11" s="398"/>
      <c r="MSM11" s="398"/>
      <c r="MSN11" s="398"/>
      <c r="MSO11" s="398"/>
      <c r="MSP11" s="398"/>
      <c r="MSQ11" s="398"/>
      <c r="MSR11" s="398"/>
      <c r="MSS11" s="398"/>
      <c r="MST11" s="398"/>
      <c r="MSU11" s="398"/>
      <c r="MSV11" s="398"/>
      <c r="MSW11" s="398"/>
      <c r="MSX11" s="398"/>
      <c r="MSY11" s="398"/>
      <c r="MSZ11" s="398"/>
      <c r="MTA11" s="398"/>
      <c r="MTB11" s="398"/>
      <c r="MTC11" s="398"/>
      <c r="MTD11" s="398"/>
      <c r="MTE11" s="398"/>
      <c r="MTF11" s="398"/>
      <c r="MTG11" s="398"/>
      <c r="MTH11" s="398"/>
      <c r="MTI11" s="398"/>
      <c r="MTJ11" s="398"/>
      <c r="MTK11" s="398"/>
      <c r="MTL11" s="398"/>
      <c r="MTM11" s="398"/>
      <c r="MTN11" s="398"/>
      <c r="MTO11" s="398"/>
      <c r="MTP11" s="398"/>
      <c r="MTQ11" s="398"/>
      <c r="MTR11" s="398"/>
      <c r="MTS11" s="398"/>
      <c r="MTT11" s="398"/>
      <c r="MTU11" s="398"/>
      <c r="MTV11" s="398"/>
      <c r="MTW11" s="398"/>
      <c r="MTX11" s="398"/>
      <c r="MTY11" s="398"/>
      <c r="MTZ11" s="398"/>
      <c r="MUA11" s="398"/>
      <c r="MUB11" s="398"/>
      <c r="MUC11" s="398"/>
      <c r="MUD11" s="398"/>
      <c r="MUE11" s="398"/>
      <c r="MUF11" s="398"/>
      <c r="MUG11" s="398"/>
      <c r="MUH11" s="398"/>
      <c r="MUI11" s="398"/>
      <c r="MUJ11" s="398"/>
      <c r="MUK11" s="398"/>
      <c r="MUL11" s="398"/>
      <c r="MUM11" s="398"/>
      <c r="MUN11" s="398"/>
      <c r="MUO11" s="398"/>
      <c r="MUP11" s="398"/>
      <c r="MUQ11" s="398"/>
      <c r="MUR11" s="398"/>
      <c r="MUS11" s="398"/>
      <c r="MUT11" s="398"/>
      <c r="MUU11" s="398"/>
      <c r="MUV11" s="398"/>
      <c r="MUW11" s="398"/>
      <c r="MUX11" s="398"/>
      <c r="MUY11" s="398"/>
      <c r="MUZ11" s="398"/>
      <c r="MVA11" s="398"/>
      <c r="MVB11" s="398"/>
      <c r="MVC11" s="398"/>
      <c r="MVD11" s="398"/>
      <c r="MVE11" s="398"/>
      <c r="MVF11" s="398"/>
      <c r="MVG11" s="398"/>
      <c r="MVH11" s="398"/>
      <c r="MVI11" s="398"/>
      <c r="MVJ11" s="398"/>
      <c r="MVK11" s="398"/>
      <c r="MVL11" s="398"/>
      <c r="MVM11" s="398"/>
      <c r="MVN11" s="398"/>
      <c r="MVO11" s="398"/>
      <c r="MVP11" s="398"/>
      <c r="MVQ11" s="398"/>
      <c r="MVR11" s="398"/>
      <c r="MVS11" s="398"/>
      <c r="MVT11" s="398"/>
      <c r="MVU11" s="398"/>
      <c r="MVV11" s="398"/>
      <c r="MVW11" s="398"/>
      <c r="MVX11" s="398"/>
      <c r="MVY11" s="398"/>
      <c r="MVZ11" s="398"/>
      <c r="MWA11" s="398"/>
      <c r="MWB11" s="398"/>
      <c r="MWC11" s="398"/>
      <c r="MWD11" s="398"/>
      <c r="MWE11" s="398"/>
      <c r="MWF11" s="398"/>
      <c r="MWG11" s="398"/>
      <c r="MWH11" s="398"/>
      <c r="MWI11" s="398"/>
      <c r="MWJ11" s="398"/>
      <c r="MWK11" s="398"/>
      <c r="MWL11" s="398"/>
      <c r="MWM11" s="398"/>
      <c r="MWN11" s="398"/>
      <c r="MWO11" s="398"/>
      <c r="MWP11" s="398"/>
      <c r="MWQ11" s="398"/>
      <c r="MWR11" s="398"/>
      <c r="MWS11" s="398"/>
      <c r="MWT11" s="398"/>
      <c r="MWU11" s="398"/>
      <c r="MWV11" s="398"/>
      <c r="MWW11" s="398"/>
      <c r="MWX11" s="398"/>
      <c r="MWY11" s="398"/>
      <c r="MWZ11" s="398"/>
      <c r="MXA11" s="398"/>
      <c r="MXB11" s="398"/>
      <c r="MXC11" s="398"/>
      <c r="MXD11" s="398"/>
      <c r="MXE11" s="398"/>
      <c r="MXF11" s="398"/>
      <c r="MXG11" s="398"/>
      <c r="MXH11" s="398"/>
      <c r="MXI11" s="398"/>
      <c r="MXJ11" s="398"/>
      <c r="MXK11" s="398"/>
      <c r="MXL11" s="398"/>
      <c r="MXM11" s="398"/>
      <c r="MXN11" s="398"/>
      <c r="MXO11" s="398"/>
      <c r="MXP11" s="398"/>
      <c r="MXQ11" s="398"/>
      <c r="MXR11" s="398"/>
      <c r="MXS11" s="398"/>
      <c r="MXT11" s="398"/>
      <c r="MXU11" s="398"/>
      <c r="MXV11" s="398"/>
      <c r="MXW11" s="398"/>
      <c r="MXX11" s="398"/>
      <c r="MXY11" s="398"/>
      <c r="MXZ11" s="398"/>
      <c r="MYA11" s="398"/>
      <c r="MYB11" s="398"/>
      <c r="MYC11" s="398"/>
      <c r="MYD11" s="398"/>
      <c r="MYE11" s="398"/>
      <c r="MYF11" s="398"/>
      <c r="MYG11" s="398"/>
      <c r="MYH11" s="398"/>
      <c r="MYI11" s="398"/>
      <c r="MYJ11" s="398"/>
      <c r="MYK11" s="398"/>
      <c r="MYL11" s="398"/>
      <c r="MYM11" s="398"/>
      <c r="MYN11" s="398"/>
      <c r="MYO11" s="398"/>
      <c r="MYP11" s="398"/>
      <c r="MYQ11" s="398"/>
      <c r="MYR11" s="398"/>
      <c r="MYS11" s="398"/>
      <c r="MYT11" s="398"/>
      <c r="MYU11" s="398"/>
      <c r="MYV11" s="398"/>
      <c r="MYW11" s="398"/>
      <c r="MYX11" s="398"/>
      <c r="MYY11" s="398"/>
      <c r="MYZ11" s="398"/>
      <c r="MZA11" s="398"/>
      <c r="MZB11" s="398"/>
      <c r="MZC11" s="398"/>
      <c r="MZD11" s="398"/>
      <c r="MZE11" s="398"/>
      <c r="MZF11" s="398"/>
      <c r="MZG11" s="398"/>
      <c r="MZH11" s="398"/>
      <c r="MZI11" s="398"/>
      <c r="MZJ11" s="398"/>
      <c r="MZK11" s="398"/>
      <c r="MZL11" s="398"/>
      <c r="MZM11" s="398"/>
      <c r="MZN11" s="398"/>
      <c r="MZO11" s="398"/>
      <c r="MZP11" s="398"/>
      <c r="MZQ11" s="398"/>
      <c r="MZR11" s="398"/>
      <c r="MZS11" s="398"/>
      <c r="MZT11" s="398"/>
      <c r="MZU11" s="398"/>
      <c r="MZV11" s="398"/>
      <c r="MZW11" s="398"/>
      <c r="MZX11" s="398"/>
      <c r="MZY11" s="398"/>
      <c r="MZZ11" s="398"/>
      <c r="NAA11" s="398"/>
      <c r="NAB11" s="398"/>
      <c r="NAC11" s="398"/>
      <c r="NAD11" s="398"/>
      <c r="NAE11" s="398"/>
      <c r="NAF11" s="398"/>
      <c r="NAG11" s="398"/>
      <c r="NAH11" s="398"/>
      <c r="NAI11" s="398"/>
      <c r="NAJ11" s="398"/>
      <c r="NAK11" s="398"/>
      <c r="NAL11" s="398"/>
      <c r="NAM11" s="398"/>
      <c r="NAN11" s="398"/>
      <c r="NAO11" s="398"/>
      <c r="NAP11" s="398"/>
      <c r="NAQ11" s="398"/>
      <c r="NAR11" s="398"/>
      <c r="NAS11" s="398"/>
      <c r="NAT11" s="398"/>
      <c r="NAU11" s="398"/>
      <c r="NAV11" s="398"/>
      <c r="NAW11" s="398"/>
      <c r="NAX11" s="398"/>
      <c r="NAY11" s="398"/>
      <c r="NAZ11" s="398"/>
      <c r="NBA11" s="398"/>
      <c r="NBB11" s="398"/>
      <c r="NBC11" s="398"/>
      <c r="NBD11" s="398"/>
      <c r="NBE11" s="398"/>
      <c r="NBF11" s="398"/>
      <c r="NBG11" s="398"/>
      <c r="NBH11" s="398"/>
      <c r="NBI11" s="398"/>
      <c r="NBJ11" s="398"/>
      <c r="NBK11" s="398"/>
      <c r="NBL11" s="398"/>
      <c r="NBM11" s="398"/>
      <c r="NBN11" s="398"/>
      <c r="NBO11" s="398"/>
      <c r="NBP11" s="398"/>
      <c r="NBQ11" s="398"/>
      <c r="NBR11" s="398"/>
      <c r="NBS11" s="398"/>
      <c r="NBT11" s="398"/>
      <c r="NBU11" s="398"/>
      <c r="NBV11" s="398"/>
      <c r="NBW11" s="398"/>
      <c r="NBX11" s="398"/>
      <c r="NBY11" s="398"/>
      <c r="NBZ11" s="398"/>
      <c r="NCA11" s="398"/>
      <c r="NCB11" s="398"/>
      <c r="NCC11" s="398"/>
      <c r="NCD11" s="398"/>
      <c r="NCE11" s="398"/>
      <c r="NCF11" s="398"/>
      <c r="NCG11" s="398"/>
      <c r="NCH11" s="398"/>
      <c r="NCI11" s="398"/>
      <c r="NCJ11" s="398"/>
      <c r="NCK11" s="398"/>
      <c r="NCL11" s="398"/>
      <c r="NCM11" s="398"/>
      <c r="NCN11" s="398"/>
      <c r="NCO11" s="398"/>
      <c r="NCP11" s="398"/>
      <c r="NCQ11" s="398"/>
      <c r="NCR11" s="398"/>
      <c r="NCS11" s="398"/>
      <c r="NCT11" s="398"/>
      <c r="NCU11" s="398"/>
      <c r="NCV11" s="398"/>
      <c r="NCW11" s="398"/>
      <c r="NCX11" s="398"/>
      <c r="NCY11" s="398"/>
      <c r="NCZ11" s="398"/>
      <c r="NDA11" s="398"/>
      <c r="NDB11" s="398"/>
      <c r="NDC11" s="398"/>
      <c r="NDD11" s="398"/>
      <c r="NDE11" s="398"/>
      <c r="NDF11" s="398"/>
      <c r="NDG11" s="398"/>
      <c r="NDH11" s="398"/>
      <c r="NDI11" s="398"/>
      <c r="NDJ11" s="398"/>
      <c r="NDK11" s="398"/>
      <c r="NDL11" s="398"/>
      <c r="NDM11" s="398"/>
      <c r="NDN11" s="398"/>
      <c r="NDO11" s="398"/>
      <c r="NDP11" s="398"/>
      <c r="NDQ11" s="398"/>
      <c r="NDR11" s="398"/>
      <c r="NDS11" s="398"/>
      <c r="NDT11" s="398"/>
      <c r="NDU11" s="398"/>
      <c r="NDV11" s="398"/>
      <c r="NDW11" s="398"/>
      <c r="NDX11" s="398"/>
      <c r="NDY11" s="398"/>
      <c r="NDZ11" s="398"/>
      <c r="NEA11" s="398"/>
      <c r="NEB11" s="398"/>
      <c r="NEC11" s="398"/>
      <c r="NED11" s="398"/>
      <c r="NEE11" s="398"/>
      <c r="NEF11" s="398"/>
      <c r="NEG11" s="398"/>
      <c r="NEH11" s="398"/>
      <c r="NEI11" s="398"/>
      <c r="NEJ11" s="398"/>
      <c r="NEK11" s="398"/>
      <c r="NEL11" s="398"/>
      <c r="NEM11" s="398"/>
      <c r="NEN11" s="398"/>
      <c r="NEO11" s="398"/>
      <c r="NEP11" s="398"/>
      <c r="NEQ11" s="398"/>
      <c r="NER11" s="398"/>
      <c r="NES11" s="398"/>
      <c r="NET11" s="398"/>
      <c r="NEU11" s="398"/>
      <c r="NEV11" s="398"/>
      <c r="NEW11" s="398"/>
      <c r="NEX11" s="398"/>
      <c r="NEY11" s="398"/>
      <c r="NEZ11" s="398"/>
      <c r="NFA11" s="398"/>
      <c r="NFB11" s="398"/>
      <c r="NFC11" s="398"/>
      <c r="NFD11" s="398"/>
      <c r="NFE11" s="398"/>
      <c r="NFF11" s="398"/>
      <c r="NFG11" s="398"/>
      <c r="NFH11" s="398"/>
      <c r="NFI11" s="398"/>
      <c r="NFJ11" s="398"/>
      <c r="NFK11" s="398"/>
      <c r="NFL11" s="398"/>
      <c r="NFM11" s="398"/>
      <c r="NFN11" s="398"/>
      <c r="NFO11" s="398"/>
      <c r="NFP11" s="398"/>
      <c r="NFQ11" s="398"/>
      <c r="NFR11" s="398"/>
      <c r="NFS11" s="398"/>
      <c r="NFT11" s="398"/>
      <c r="NFU11" s="398"/>
      <c r="NFV11" s="398"/>
      <c r="NFW11" s="398"/>
      <c r="NFX11" s="398"/>
      <c r="NFY11" s="398"/>
      <c r="NFZ11" s="398"/>
      <c r="NGA11" s="398"/>
      <c r="NGB11" s="398"/>
      <c r="NGC11" s="398"/>
      <c r="NGD11" s="398"/>
      <c r="NGE11" s="398"/>
      <c r="NGF11" s="398"/>
      <c r="NGG11" s="398"/>
      <c r="NGH11" s="398"/>
      <c r="NGI11" s="398"/>
      <c r="NGJ11" s="398"/>
      <c r="NGK11" s="398"/>
      <c r="NGL11" s="398"/>
      <c r="NGM11" s="398"/>
      <c r="NGN11" s="398"/>
      <c r="NGO11" s="398"/>
      <c r="NGP11" s="398"/>
      <c r="NGQ11" s="398"/>
      <c r="NGR11" s="398"/>
      <c r="NGS11" s="398"/>
      <c r="NGT11" s="398"/>
      <c r="NGU11" s="398"/>
      <c r="NGV11" s="398"/>
      <c r="NGW11" s="398"/>
      <c r="NGX11" s="398"/>
      <c r="NGY11" s="398"/>
      <c r="NGZ11" s="398"/>
      <c r="NHA11" s="398"/>
      <c r="NHB11" s="398"/>
      <c r="NHC11" s="398"/>
      <c r="NHD11" s="398"/>
      <c r="NHE11" s="398"/>
      <c r="NHF11" s="398"/>
      <c r="NHG11" s="398"/>
      <c r="NHH11" s="398"/>
      <c r="NHI11" s="398"/>
      <c r="NHJ11" s="398"/>
      <c r="NHK11" s="398"/>
      <c r="NHL11" s="398"/>
      <c r="NHM11" s="398"/>
      <c r="NHN11" s="398"/>
      <c r="NHO11" s="398"/>
      <c r="NHP11" s="398"/>
      <c r="NHQ11" s="398"/>
      <c r="NHR11" s="398"/>
      <c r="NHS11" s="398"/>
      <c r="NHT11" s="398"/>
      <c r="NHU11" s="398"/>
      <c r="NHV11" s="398"/>
      <c r="NHW11" s="398"/>
      <c r="NHX11" s="398"/>
      <c r="NHY11" s="398"/>
      <c r="NHZ11" s="398"/>
      <c r="NIA11" s="398"/>
      <c r="NIB11" s="398"/>
      <c r="NIC11" s="398"/>
      <c r="NID11" s="398"/>
      <c r="NIE11" s="398"/>
      <c r="NIF11" s="398"/>
      <c r="NIG11" s="398"/>
      <c r="NIH11" s="398"/>
      <c r="NII11" s="398"/>
      <c r="NIJ11" s="398"/>
      <c r="NIK11" s="398"/>
      <c r="NIL11" s="398"/>
      <c r="NIM11" s="398"/>
      <c r="NIN11" s="398"/>
      <c r="NIO11" s="398"/>
      <c r="NIP11" s="398"/>
      <c r="NIQ11" s="398"/>
      <c r="NIR11" s="398"/>
      <c r="NIS11" s="398"/>
      <c r="NIT11" s="398"/>
      <c r="NIU11" s="398"/>
      <c r="NIV11" s="398"/>
      <c r="NIW11" s="398"/>
      <c r="NIX11" s="398"/>
      <c r="NIY11" s="398"/>
      <c r="NIZ11" s="398"/>
      <c r="NJA11" s="398"/>
      <c r="NJB11" s="398"/>
      <c r="NJC11" s="398"/>
      <c r="NJD11" s="398"/>
      <c r="NJE11" s="398"/>
      <c r="NJF11" s="398"/>
      <c r="NJG11" s="398"/>
      <c r="NJH11" s="398"/>
      <c r="NJI11" s="398"/>
      <c r="NJJ11" s="398"/>
      <c r="NJK11" s="398"/>
      <c r="NJL11" s="398"/>
      <c r="NJM11" s="398"/>
      <c r="NJN11" s="398"/>
      <c r="NJO11" s="398"/>
      <c r="NJP11" s="398"/>
      <c r="NJQ11" s="398"/>
      <c r="NJR11" s="398"/>
      <c r="NJS11" s="398"/>
      <c r="NJT11" s="398"/>
      <c r="NJU11" s="398"/>
      <c r="NJV11" s="398"/>
      <c r="NJW11" s="398"/>
      <c r="NJX11" s="398"/>
      <c r="NJY11" s="398"/>
      <c r="NJZ11" s="398"/>
      <c r="NKA11" s="398"/>
      <c r="NKB11" s="398"/>
      <c r="NKC11" s="398"/>
      <c r="NKD11" s="398"/>
      <c r="NKE11" s="398"/>
      <c r="NKF11" s="398"/>
      <c r="NKG11" s="398"/>
      <c r="NKH11" s="398"/>
      <c r="NKI11" s="398"/>
      <c r="NKJ11" s="398"/>
      <c r="NKK11" s="398"/>
      <c r="NKL11" s="398"/>
      <c r="NKM11" s="398"/>
      <c r="NKN11" s="398"/>
      <c r="NKO11" s="398"/>
      <c r="NKP11" s="398"/>
      <c r="NKQ11" s="398"/>
      <c r="NKR11" s="398"/>
      <c r="NKS11" s="398"/>
      <c r="NKT11" s="398"/>
      <c r="NKU11" s="398"/>
      <c r="NKV11" s="398"/>
      <c r="NKW11" s="398"/>
      <c r="NKX11" s="398"/>
      <c r="NKY11" s="398"/>
      <c r="NKZ11" s="398"/>
      <c r="NLA11" s="398"/>
      <c r="NLB11" s="398"/>
      <c r="NLC11" s="398"/>
      <c r="NLD11" s="398"/>
      <c r="NLE11" s="398"/>
      <c r="NLF11" s="398"/>
      <c r="NLG11" s="398"/>
      <c r="NLH11" s="398"/>
      <c r="NLI11" s="398"/>
      <c r="NLJ11" s="398"/>
      <c r="NLK11" s="398"/>
      <c r="NLL11" s="398"/>
      <c r="NLM11" s="398"/>
      <c r="NLN11" s="398"/>
      <c r="NLO11" s="398"/>
      <c r="NLP11" s="398"/>
      <c r="NLQ11" s="398"/>
      <c r="NLR11" s="398"/>
      <c r="NLS11" s="398"/>
      <c r="NLT11" s="398"/>
      <c r="NLU11" s="398"/>
      <c r="NLV11" s="398"/>
      <c r="NLW11" s="398"/>
      <c r="NLX11" s="398"/>
      <c r="NLY11" s="398"/>
      <c r="NLZ11" s="398"/>
      <c r="NMA11" s="398"/>
      <c r="NMB11" s="398"/>
      <c r="NMC11" s="398"/>
      <c r="NMD11" s="398"/>
      <c r="NME11" s="398"/>
      <c r="NMF11" s="398"/>
      <c r="NMG11" s="398"/>
      <c r="NMH11" s="398"/>
      <c r="NMI11" s="398"/>
      <c r="NMJ11" s="398"/>
      <c r="NMK11" s="398"/>
      <c r="NML11" s="398"/>
      <c r="NMM11" s="398"/>
      <c r="NMN11" s="398"/>
      <c r="NMO11" s="398"/>
      <c r="NMP11" s="398"/>
      <c r="NMQ11" s="398"/>
      <c r="NMR11" s="398"/>
      <c r="NMS11" s="398"/>
      <c r="NMT11" s="398"/>
      <c r="NMU11" s="398"/>
      <c r="NMV11" s="398"/>
      <c r="NMW11" s="398"/>
      <c r="NMX11" s="398"/>
      <c r="NMY11" s="398"/>
      <c r="NMZ11" s="398"/>
      <c r="NNA11" s="398"/>
      <c r="NNB11" s="398"/>
      <c r="NNC11" s="398"/>
      <c r="NND11" s="398"/>
      <c r="NNE11" s="398"/>
      <c r="NNF11" s="398"/>
      <c r="NNG11" s="398"/>
      <c r="NNH11" s="398"/>
      <c r="NNI11" s="398"/>
      <c r="NNJ11" s="398"/>
      <c r="NNK11" s="398"/>
      <c r="NNL11" s="398"/>
      <c r="NNM11" s="398"/>
      <c r="NNN11" s="398"/>
      <c r="NNO11" s="398"/>
      <c r="NNP11" s="398"/>
      <c r="NNQ11" s="398"/>
      <c r="NNR11" s="398"/>
      <c r="NNS11" s="398"/>
      <c r="NNT11" s="398"/>
      <c r="NNU11" s="398"/>
      <c r="NNV11" s="398"/>
      <c r="NNW11" s="398"/>
      <c r="NNX11" s="398"/>
      <c r="NNY11" s="398"/>
      <c r="NNZ11" s="398"/>
      <c r="NOA11" s="398"/>
      <c r="NOB11" s="398"/>
      <c r="NOC11" s="398"/>
      <c r="NOD11" s="398"/>
      <c r="NOE11" s="398"/>
      <c r="NOF11" s="398"/>
      <c r="NOG11" s="398"/>
      <c r="NOH11" s="398"/>
      <c r="NOI11" s="398"/>
      <c r="NOJ11" s="398"/>
      <c r="NOK11" s="398"/>
      <c r="NOL11" s="398"/>
      <c r="NOM11" s="398"/>
      <c r="NON11" s="398"/>
      <c r="NOO11" s="398"/>
      <c r="NOP11" s="398"/>
      <c r="NOQ11" s="398"/>
      <c r="NOR11" s="398"/>
      <c r="NOS11" s="398"/>
      <c r="NOT11" s="398"/>
      <c r="NOU11" s="398"/>
      <c r="NOV11" s="398"/>
      <c r="NOW11" s="398"/>
      <c r="NOX11" s="398"/>
      <c r="NOY11" s="398"/>
      <c r="NOZ11" s="398"/>
      <c r="NPA11" s="398"/>
      <c r="NPB11" s="398"/>
      <c r="NPC11" s="398"/>
      <c r="NPD11" s="398"/>
      <c r="NPE11" s="398"/>
      <c r="NPF11" s="398"/>
      <c r="NPG11" s="398"/>
      <c r="NPH11" s="398"/>
      <c r="NPI11" s="398"/>
      <c r="NPJ11" s="398"/>
      <c r="NPK11" s="398"/>
      <c r="NPL11" s="398"/>
      <c r="NPM11" s="398"/>
      <c r="NPN11" s="398"/>
      <c r="NPO11" s="398"/>
      <c r="NPP11" s="398"/>
      <c r="NPQ11" s="398"/>
      <c r="NPR11" s="398"/>
      <c r="NPS11" s="398"/>
      <c r="NPT11" s="398"/>
      <c r="NPU11" s="398"/>
      <c r="NPV11" s="398"/>
      <c r="NPW11" s="398"/>
      <c r="NPX11" s="398"/>
      <c r="NPY11" s="398"/>
      <c r="NPZ11" s="398"/>
      <c r="NQA11" s="398"/>
      <c r="NQB11" s="398"/>
      <c r="NQC11" s="398"/>
      <c r="NQD11" s="398"/>
      <c r="NQE11" s="398"/>
      <c r="NQF11" s="398"/>
      <c r="NQG11" s="398"/>
      <c r="NQH11" s="398"/>
      <c r="NQI11" s="398"/>
      <c r="NQJ11" s="398"/>
      <c r="NQK11" s="398"/>
      <c r="NQL11" s="398"/>
      <c r="NQM11" s="398"/>
      <c r="NQN11" s="398"/>
      <c r="NQO11" s="398"/>
      <c r="NQP11" s="398"/>
      <c r="NQQ11" s="398"/>
      <c r="NQR11" s="398"/>
      <c r="NQS11" s="398"/>
      <c r="NQT11" s="398"/>
      <c r="NQU11" s="398"/>
      <c r="NQV11" s="398"/>
      <c r="NQW11" s="398"/>
      <c r="NQX11" s="398"/>
      <c r="NQY11" s="398"/>
      <c r="NQZ11" s="398"/>
      <c r="NRA11" s="398"/>
      <c r="NRB11" s="398"/>
      <c r="NRC11" s="398"/>
      <c r="NRD11" s="398"/>
      <c r="NRE11" s="398"/>
      <c r="NRF11" s="398"/>
      <c r="NRG11" s="398"/>
      <c r="NRH11" s="398"/>
      <c r="NRI11" s="398"/>
      <c r="NRJ11" s="398"/>
      <c r="NRK11" s="398"/>
      <c r="NRL11" s="398"/>
      <c r="NRM11" s="398"/>
      <c r="NRN11" s="398"/>
      <c r="NRO11" s="398"/>
      <c r="NRP11" s="398"/>
      <c r="NRQ11" s="398"/>
      <c r="NRR11" s="398"/>
      <c r="NRS11" s="398"/>
      <c r="NRT11" s="398"/>
      <c r="NRU11" s="398"/>
      <c r="NRV11" s="398"/>
      <c r="NRW11" s="398"/>
      <c r="NRX11" s="398"/>
      <c r="NRY11" s="398"/>
      <c r="NRZ11" s="398"/>
      <c r="NSA11" s="398"/>
      <c r="NSB11" s="398"/>
      <c r="NSC11" s="398"/>
      <c r="NSD11" s="398"/>
      <c r="NSE11" s="398"/>
      <c r="NSF11" s="398"/>
      <c r="NSG11" s="398"/>
      <c r="NSH11" s="398"/>
      <c r="NSI11" s="398"/>
      <c r="NSJ11" s="398"/>
      <c r="NSK11" s="398"/>
      <c r="NSL11" s="398"/>
      <c r="NSM11" s="398"/>
      <c r="NSN11" s="398"/>
      <c r="NSO11" s="398"/>
      <c r="NSP11" s="398"/>
      <c r="NSQ11" s="398"/>
      <c r="NSR11" s="398"/>
      <c r="NSS11" s="398"/>
      <c r="NST11" s="398"/>
      <c r="NSU11" s="398"/>
      <c r="NSV11" s="398"/>
      <c r="NSW11" s="398"/>
      <c r="NSX11" s="398"/>
      <c r="NSY11" s="398"/>
      <c r="NSZ11" s="398"/>
      <c r="NTA11" s="398"/>
      <c r="NTB11" s="398"/>
      <c r="NTC11" s="398"/>
      <c r="NTD11" s="398"/>
      <c r="NTE11" s="398"/>
      <c r="NTF11" s="398"/>
      <c r="NTG11" s="398"/>
      <c r="NTH11" s="398"/>
      <c r="NTI11" s="398"/>
      <c r="NTJ11" s="398"/>
      <c r="NTK11" s="398"/>
      <c r="NTL11" s="398"/>
      <c r="NTM11" s="398"/>
      <c r="NTN11" s="398"/>
      <c r="NTO11" s="398"/>
      <c r="NTP11" s="398"/>
      <c r="NTQ11" s="398"/>
      <c r="NTR11" s="398"/>
      <c r="NTS11" s="398"/>
      <c r="NTT11" s="398"/>
      <c r="NTU11" s="398"/>
      <c r="NTV11" s="398"/>
      <c r="NTW11" s="398"/>
      <c r="NTX11" s="398"/>
      <c r="NTY11" s="398"/>
      <c r="NTZ11" s="398"/>
      <c r="NUA11" s="398"/>
      <c r="NUB11" s="398"/>
      <c r="NUC11" s="398"/>
      <c r="NUD11" s="398"/>
      <c r="NUE11" s="398"/>
      <c r="NUF11" s="398"/>
      <c r="NUG11" s="398"/>
      <c r="NUH11" s="398"/>
      <c r="NUI11" s="398"/>
      <c r="NUJ11" s="398"/>
      <c r="NUK11" s="398"/>
      <c r="NUL11" s="398"/>
      <c r="NUM11" s="398"/>
      <c r="NUN11" s="398"/>
      <c r="NUO11" s="398"/>
      <c r="NUP11" s="398"/>
      <c r="NUQ11" s="398"/>
      <c r="NUR11" s="398"/>
      <c r="NUS11" s="398"/>
      <c r="NUT11" s="398"/>
      <c r="NUU11" s="398"/>
      <c r="NUV11" s="398"/>
      <c r="NUW11" s="398"/>
      <c r="NUX11" s="398"/>
      <c r="NUY11" s="398"/>
      <c r="NUZ11" s="398"/>
      <c r="NVA11" s="398"/>
      <c r="NVB11" s="398"/>
      <c r="NVC11" s="398"/>
      <c r="NVD11" s="398"/>
      <c r="NVE11" s="398"/>
      <c r="NVF11" s="398"/>
      <c r="NVG11" s="398"/>
      <c r="NVH11" s="398"/>
      <c r="NVI11" s="398"/>
      <c r="NVJ11" s="398"/>
      <c r="NVK11" s="398"/>
      <c r="NVL11" s="398"/>
      <c r="NVM11" s="398"/>
      <c r="NVN11" s="398"/>
      <c r="NVO11" s="398"/>
      <c r="NVP11" s="398"/>
      <c r="NVQ11" s="398"/>
      <c r="NVR11" s="398"/>
      <c r="NVS11" s="398"/>
      <c r="NVT11" s="398"/>
      <c r="NVU11" s="398"/>
      <c r="NVV11" s="398"/>
      <c r="NVW11" s="398"/>
      <c r="NVX11" s="398"/>
      <c r="NVY11" s="398"/>
      <c r="NVZ11" s="398"/>
      <c r="NWA11" s="398"/>
      <c r="NWB11" s="398"/>
      <c r="NWC11" s="398"/>
      <c r="NWD11" s="398"/>
      <c r="NWE11" s="398"/>
      <c r="NWF11" s="398"/>
      <c r="NWG11" s="398"/>
      <c r="NWH11" s="398"/>
      <c r="NWI11" s="398"/>
      <c r="NWJ11" s="398"/>
      <c r="NWK11" s="398"/>
      <c r="NWL11" s="398"/>
      <c r="NWM11" s="398"/>
      <c r="NWN11" s="398"/>
      <c r="NWO11" s="398"/>
      <c r="NWP11" s="398"/>
      <c r="NWQ11" s="398"/>
      <c r="NWR11" s="398"/>
      <c r="NWS11" s="398"/>
      <c r="NWT11" s="398"/>
      <c r="NWU11" s="398"/>
      <c r="NWV11" s="398"/>
      <c r="NWW11" s="398"/>
      <c r="NWX11" s="398"/>
      <c r="NWY11" s="398"/>
      <c r="NWZ11" s="398"/>
      <c r="NXA11" s="398"/>
      <c r="NXB11" s="398"/>
      <c r="NXC11" s="398"/>
      <c r="NXD11" s="398"/>
      <c r="NXE11" s="398"/>
      <c r="NXF11" s="398"/>
      <c r="NXG11" s="398"/>
      <c r="NXH11" s="398"/>
      <c r="NXI11" s="398"/>
      <c r="NXJ11" s="398"/>
      <c r="NXK11" s="398"/>
      <c r="NXL11" s="398"/>
      <c r="NXM11" s="398"/>
      <c r="NXN11" s="398"/>
      <c r="NXO11" s="398"/>
      <c r="NXP11" s="398"/>
      <c r="NXQ11" s="398"/>
      <c r="NXR11" s="398"/>
      <c r="NXS11" s="398"/>
      <c r="NXT11" s="398"/>
      <c r="NXU11" s="398"/>
      <c r="NXV11" s="398"/>
      <c r="NXW11" s="398"/>
      <c r="NXX11" s="398"/>
      <c r="NXY11" s="398"/>
      <c r="NXZ11" s="398"/>
      <c r="NYA11" s="398"/>
      <c r="NYB11" s="398"/>
      <c r="NYC11" s="398"/>
      <c r="NYD11" s="398"/>
      <c r="NYE11" s="398"/>
      <c r="NYF11" s="398"/>
      <c r="NYG11" s="398"/>
      <c r="NYH11" s="398"/>
      <c r="NYI11" s="398"/>
      <c r="NYJ11" s="398"/>
      <c r="NYK11" s="398"/>
      <c r="NYL11" s="398"/>
      <c r="NYM11" s="398"/>
      <c r="NYN11" s="398"/>
      <c r="NYO11" s="398"/>
      <c r="NYP11" s="398"/>
      <c r="NYQ11" s="398"/>
      <c r="NYR11" s="398"/>
      <c r="NYS11" s="398"/>
      <c r="NYT11" s="398"/>
      <c r="NYU11" s="398"/>
      <c r="NYV11" s="398"/>
      <c r="NYW11" s="398"/>
      <c r="NYX11" s="398"/>
      <c r="NYY11" s="398"/>
      <c r="NYZ11" s="398"/>
      <c r="NZA11" s="398"/>
      <c r="NZB11" s="398"/>
      <c r="NZC11" s="398"/>
      <c r="NZD11" s="398"/>
      <c r="NZE11" s="398"/>
      <c r="NZF11" s="398"/>
      <c r="NZG11" s="398"/>
      <c r="NZH11" s="398"/>
      <c r="NZI11" s="398"/>
      <c r="NZJ11" s="398"/>
      <c r="NZK11" s="398"/>
      <c r="NZL11" s="398"/>
      <c r="NZM11" s="398"/>
      <c r="NZN11" s="398"/>
      <c r="NZO11" s="398"/>
      <c r="NZP11" s="398"/>
      <c r="NZQ11" s="398"/>
      <c r="NZR11" s="398"/>
      <c r="NZS11" s="398"/>
      <c r="NZT11" s="398"/>
      <c r="NZU11" s="398"/>
      <c r="NZV11" s="398"/>
      <c r="NZW11" s="398"/>
      <c r="NZX11" s="398"/>
      <c r="NZY11" s="398"/>
      <c r="NZZ11" s="398"/>
      <c r="OAA11" s="398"/>
      <c r="OAB11" s="398"/>
      <c r="OAC11" s="398"/>
      <c r="OAD11" s="398"/>
      <c r="OAE11" s="398"/>
      <c r="OAF11" s="398"/>
      <c r="OAG11" s="398"/>
      <c r="OAH11" s="398"/>
      <c r="OAI11" s="398"/>
      <c r="OAJ11" s="398"/>
      <c r="OAK11" s="398"/>
      <c r="OAL11" s="398"/>
      <c r="OAM11" s="398"/>
      <c r="OAN11" s="398"/>
      <c r="OAO11" s="398"/>
      <c r="OAP11" s="398"/>
      <c r="OAQ11" s="398"/>
      <c r="OAR11" s="398"/>
      <c r="OAS11" s="398"/>
      <c r="OAT11" s="398"/>
      <c r="OAU11" s="398"/>
      <c r="OAV11" s="398"/>
      <c r="OAW11" s="398"/>
      <c r="OAX11" s="398"/>
      <c r="OAY11" s="398"/>
      <c r="OAZ11" s="398"/>
      <c r="OBA11" s="398"/>
      <c r="OBB11" s="398"/>
      <c r="OBC11" s="398"/>
      <c r="OBD11" s="398"/>
      <c r="OBE11" s="398"/>
      <c r="OBF11" s="398"/>
      <c r="OBG11" s="398"/>
      <c r="OBH11" s="398"/>
      <c r="OBI11" s="398"/>
      <c r="OBJ11" s="398"/>
      <c r="OBK11" s="398"/>
      <c r="OBL11" s="398"/>
      <c r="OBM11" s="398"/>
      <c r="OBN11" s="398"/>
      <c r="OBO11" s="398"/>
      <c r="OBP11" s="398"/>
      <c r="OBQ11" s="398"/>
      <c r="OBR11" s="398"/>
      <c r="OBS11" s="398"/>
      <c r="OBT11" s="398"/>
      <c r="OBU11" s="398"/>
      <c r="OBV11" s="398"/>
      <c r="OBW11" s="398"/>
      <c r="OBX11" s="398"/>
      <c r="OBY11" s="398"/>
      <c r="OBZ11" s="398"/>
      <c r="OCA11" s="398"/>
      <c r="OCB11" s="398"/>
      <c r="OCC11" s="398"/>
      <c r="OCD11" s="398"/>
      <c r="OCE11" s="398"/>
      <c r="OCF11" s="398"/>
      <c r="OCG11" s="398"/>
      <c r="OCH11" s="398"/>
      <c r="OCI11" s="398"/>
      <c r="OCJ11" s="398"/>
      <c r="OCK11" s="398"/>
      <c r="OCL11" s="398"/>
      <c r="OCM11" s="398"/>
      <c r="OCN11" s="398"/>
      <c r="OCO11" s="398"/>
      <c r="OCP11" s="398"/>
      <c r="OCQ11" s="398"/>
      <c r="OCR11" s="398"/>
      <c r="OCS11" s="398"/>
      <c r="OCT11" s="398"/>
      <c r="OCU11" s="398"/>
      <c r="OCV11" s="398"/>
      <c r="OCW11" s="398"/>
      <c r="OCX11" s="398"/>
      <c r="OCY11" s="398"/>
      <c r="OCZ11" s="398"/>
      <c r="ODA11" s="398"/>
      <c r="ODB11" s="398"/>
      <c r="ODC11" s="398"/>
      <c r="ODD11" s="398"/>
      <c r="ODE11" s="398"/>
      <c r="ODF11" s="398"/>
      <c r="ODG11" s="398"/>
      <c r="ODH11" s="398"/>
      <c r="ODI11" s="398"/>
      <c r="ODJ11" s="398"/>
      <c r="ODK11" s="398"/>
      <c r="ODL11" s="398"/>
      <c r="ODM11" s="398"/>
      <c r="ODN11" s="398"/>
      <c r="ODO11" s="398"/>
      <c r="ODP11" s="398"/>
      <c r="ODQ11" s="398"/>
      <c r="ODR11" s="398"/>
      <c r="ODS11" s="398"/>
      <c r="ODT11" s="398"/>
      <c r="ODU11" s="398"/>
      <c r="ODV11" s="398"/>
      <c r="ODW11" s="398"/>
      <c r="ODX11" s="398"/>
      <c r="ODY11" s="398"/>
      <c r="ODZ11" s="398"/>
      <c r="OEA11" s="398"/>
      <c r="OEB11" s="398"/>
      <c r="OEC11" s="398"/>
      <c r="OED11" s="398"/>
      <c r="OEE11" s="398"/>
      <c r="OEF11" s="398"/>
      <c r="OEG11" s="398"/>
      <c r="OEH11" s="398"/>
      <c r="OEI11" s="398"/>
      <c r="OEJ11" s="398"/>
      <c r="OEK11" s="398"/>
      <c r="OEL11" s="398"/>
      <c r="OEM11" s="398"/>
      <c r="OEN11" s="398"/>
      <c r="OEO11" s="398"/>
      <c r="OEP11" s="398"/>
      <c r="OEQ11" s="398"/>
      <c r="OER11" s="398"/>
      <c r="OES11" s="398"/>
      <c r="OET11" s="398"/>
      <c r="OEU11" s="398"/>
      <c r="OEV11" s="398"/>
      <c r="OEW11" s="398"/>
      <c r="OEX11" s="398"/>
      <c r="OEY11" s="398"/>
      <c r="OEZ11" s="398"/>
      <c r="OFA11" s="398"/>
      <c r="OFB11" s="398"/>
      <c r="OFC11" s="398"/>
      <c r="OFD11" s="398"/>
      <c r="OFE11" s="398"/>
      <c r="OFF11" s="398"/>
      <c r="OFG11" s="398"/>
      <c r="OFH11" s="398"/>
      <c r="OFI11" s="398"/>
      <c r="OFJ11" s="398"/>
      <c r="OFK11" s="398"/>
      <c r="OFL11" s="398"/>
      <c r="OFM11" s="398"/>
      <c r="OFN11" s="398"/>
      <c r="OFO11" s="398"/>
      <c r="OFP11" s="398"/>
      <c r="OFQ11" s="398"/>
      <c r="OFR11" s="398"/>
      <c r="OFS11" s="398"/>
      <c r="OFT11" s="398"/>
      <c r="OFU11" s="398"/>
      <c r="OFV11" s="398"/>
      <c r="OFW11" s="398"/>
      <c r="OFX11" s="398"/>
      <c r="OFY11" s="398"/>
      <c r="OFZ11" s="398"/>
      <c r="OGA11" s="398"/>
      <c r="OGB11" s="398"/>
      <c r="OGC11" s="398"/>
      <c r="OGD11" s="398"/>
      <c r="OGE11" s="398"/>
      <c r="OGF11" s="398"/>
      <c r="OGG11" s="398"/>
      <c r="OGH11" s="398"/>
      <c r="OGI11" s="398"/>
      <c r="OGJ11" s="398"/>
      <c r="OGK11" s="398"/>
      <c r="OGL11" s="398"/>
      <c r="OGM11" s="398"/>
      <c r="OGN11" s="398"/>
      <c r="OGO11" s="398"/>
      <c r="OGP11" s="398"/>
      <c r="OGQ11" s="398"/>
      <c r="OGR11" s="398"/>
      <c r="OGS11" s="398"/>
      <c r="OGT11" s="398"/>
      <c r="OGU11" s="398"/>
      <c r="OGV11" s="398"/>
      <c r="OGW11" s="398"/>
      <c r="OGX11" s="398"/>
      <c r="OGY11" s="398"/>
      <c r="OGZ11" s="398"/>
      <c r="OHA11" s="398"/>
      <c r="OHB11" s="398"/>
      <c r="OHC11" s="398"/>
      <c r="OHD11" s="398"/>
      <c r="OHE11" s="398"/>
      <c r="OHF11" s="398"/>
      <c r="OHG11" s="398"/>
      <c r="OHH11" s="398"/>
      <c r="OHI11" s="398"/>
      <c r="OHJ11" s="398"/>
      <c r="OHK11" s="398"/>
      <c r="OHL11" s="398"/>
      <c r="OHM11" s="398"/>
      <c r="OHN11" s="398"/>
      <c r="OHO11" s="398"/>
      <c r="OHP11" s="398"/>
      <c r="OHQ11" s="398"/>
      <c r="OHR11" s="398"/>
      <c r="OHS11" s="398"/>
      <c r="OHT11" s="398"/>
      <c r="OHU11" s="398"/>
      <c r="OHV11" s="398"/>
      <c r="OHW11" s="398"/>
      <c r="OHX11" s="398"/>
      <c r="OHY11" s="398"/>
      <c r="OHZ11" s="398"/>
      <c r="OIA11" s="398"/>
      <c r="OIB11" s="398"/>
      <c r="OIC11" s="398"/>
      <c r="OID11" s="398"/>
      <c r="OIE11" s="398"/>
      <c r="OIF11" s="398"/>
      <c r="OIG11" s="398"/>
      <c r="OIH11" s="398"/>
      <c r="OII11" s="398"/>
      <c r="OIJ11" s="398"/>
      <c r="OIK11" s="398"/>
      <c r="OIL11" s="398"/>
      <c r="OIM11" s="398"/>
      <c r="OIN11" s="398"/>
      <c r="OIO11" s="398"/>
      <c r="OIP11" s="398"/>
      <c r="OIQ11" s="398"/>
      <c r="OIR11" s="398"/>
      <c r="OIS11" s="398"/>
      <c r="OIT11" s="398"/>
      <c r="OIU11" s="398"/>
      <c r="OIV11" s="398"/>
      <c r="OIW11" s="398"/>
      <c r="OIX11" s="398"/>
      <c r="OIY11" s="398"/>
      <c r="OIZ11" s="398"/>
      <c r="OJA11" s="398"/>
      <c r="OJB11" s="398"/>
      <c r="OJC11" s="398"/>
      <c r="OJD11" s="398"/>
      <c r="OJE11" s="398"/>
      <c r="OJF11" s="398"/>
      <c r="OJG11" s="398"/>
      <c r="OJH11" s="398"/>
      <c r="OJI11" s="398"/>
      <c r="OJJ11" s="398"/>
      <c r="OJK11" s="398"/>
      <c r="OJL11" s="398"/>
      <c r="OJM11" s="398"/>
      <c r="OJN11" s="398"/>
      <c r="OJO11" s="398"/>
      <c r="OJP11" s="398"/>
      <c r="OJQ11" s="398"/>
      <c r="OJR11" s="398"/>
      <c r="OJS11" s="398"/>
      <c r="OJT11" s="398"/>
      <c r="OJU11" s="398"/>
      <c r="OJV11" s="398"/>
      <c r="OJW11" s="398"/>
      <c r="OJX11" s="398"/>
      <c r="OJY11" s="398"/>
      <c r="OJZ11" s="398"/>
      <c r="OKA11" s="398"/>
      <c r="OKB11" s="398"/>
      <c r="OKC11" s="398"/>
      <c r="OKD11" s="398"/>
      <c r="OKE11" s="398"/>
      <c r="OKF11" s="398"/>
      <c r="OKG11" s="398"/>
      <c r="OKH11" s="398"/>
      <c r="OKI11" s="398"/>
      <c r="OKJ11" s="398"/>
      <c r="OKK11" s="398"/>
      <c r="OKL11" s="398"/>
      <c r="OKM11" s="398"/>
      <c r="OKN11" s="398"/>
      <c r="OKO11" s="398"/>
      <c r="OKP11" s="398"/>
      <c r="OKQ11" s="398"/>
      <c r="OKR11" s="398"/>
      <c r="OKS11" s="398"/>
      <c r="OKT11" s="398"/>
      <c r="OKU11" s="398"/>
      <c r="OKV11" s="398"/>
      <c r="OKW11" s="398"/>
      <c r="OKX11" s="398"/>
      <c r="OKY11" s="398"/>
      <c r="OKZ11" s="398"/>
      <c r="OLA11" s="398"/>
      <c r="OLB11" s="398"/>
      <c r="OLC11" s="398"/>
      <c r="OLD11" s="398"/>
      <c r="OLE11" s="398"/>
      <c r="OLF11" s="398"/>
      <c r="OLG11" s="398"/>
      <c r="OLH11" s="398"/>
      <c r="OLI11" s="398"/>
      <c r="OLJ11" s="398"/>
      <c r="OLK11" s="398"/>
      <c r="OLL11" s="398"/>
      <c r="OLM11" s="398"/>
      <c r="OLN11" s="398"/>
      <c r="OLO11" s="398"/>
      <c r="OLP11" s="398"/>
      <c r="OLQ11" s="398"/>
      <c r="OLR11" s="398"/>
      <c r="OLS11" s="398"/>
      <c r="OLT11" s="398"/>
      <c r="OLU11" s="398"/>
      <c r="OLV11" s="398"/>
      <c r="OLW11" s="398"/>
      <c r="OLX11" s="398"/>
      <c r="OLY11" s="398"/>
      <c r="OLZ11" s="398"/>
      <c r="OMA11" s="398"/>
      <c r="OMB11" s="398"/>
      <c r="OMC11" s="398"/>
      <c r="OMD11" s="398"/>
      <c r="OME11" s="398"/>
      <c r="OMF11" s="398"/>
      <c r="OMG11" s="398"/>
      <c r="OMH11" s="398"/>
      <c r="OMI11" s="398"/>
      <c r="OMJ11" s="398"/>
      <c r="OMK11" s="398"/>
      <c r="OML11" s="398"/>
      <c r="OMM11" s="398"/>
      <c r="OMN11" s="398"/>
      <c r="OMO11" s="398"/>
      <c r="OMP11" s="398"/>
      <c r="OMQ11" s="398"/>
      <c r="OMR11" s="398"/>
      <c r="OMS11" s="398"/>
      <c r="OMT11" s="398"/>
      <c r="OMU11" s="398"/>
      <c r="OMV11" s="398"/>
      <c r="OMW11" s="398"/>
      <c r="OMX11" s="398"/>
      <c r="OMY11" s="398"/>
      <c r="OMZ11" s="398"/>
      <c r="ONA11" s="398"/>
      <c r="ONB11" s="398"/>
      <c r="ONC11" s="398"/>
      <c r="OND11" s="398"/>
      <c r="ONE11" s="398"/>
      <c r="ONF11" s="398"/>
      <c r="ONG11" s="398"/>
      <c r="ONH11" s="398"/>
      <c r="ONI11" s="398"/>
      <c r="ONJ11" s="398"/>
      <c r="ONK11" s="398"/>
      <c r="ONL11" s="398"/>
      <c r="ONM11" s="398"/>
      <c r="ONN11" s="398"/>
      <c r="ONO11" s="398"/>
      <c r="ONP11" s="398"/>
      <c r="ONQ11" s="398"/>
      <c r="ONR11" s="398"/>
      <c r="ONS11" s="398"/>
      <c r="ONT11" s="398"/>
      <c r="ONU11" s="398"/>
      <c r="ONV11" s="398"/>
      <c r="ONW11" s="398"/>
      <c r="ONX11" s="398"/>
      <c r="ONY11" s="398"/>
      <c r="ONZ11" s="398"/>
      <c r="OOA11" s="398"/>
      <c r="OOB11" s="398"/>
      <c r="OOC11" s="398"/>
      <c r="OOD11" s="398"/>
      <c r="OOE11" s="398"/>
      <c r="OOF11" s="398"/>
      <c r="OOG11" s="398"/>
      <c r="OOH11" s="398"/>
      <c r="OOI11" s="398"/>
      <c r="OOJ11" s="398"/>
      <c r="OOK11" s="398"/>
      <c r="OOL11" s="398"/>
      <c r="OOM11" s="398"/>
      <c r="OON11" s="398"/>
      <c r="OOO11" s="398"/>
      <c r="OOP11" s="398"/>
      <c r="OOQ11" s="398"/>
      <c r="OOR11" s="398"/>
      <c r="OOS11" s="398"/>
      <c r="OOT11" s="398"/>
      <c r="OOU11" s="398"/>
      <c r="OOV11" s="398"/>
      <c r="OOW11" s="398"/>
      <c r="OOX11" s="398"/>
      <c r="OOY11" s="398"/>
      <c r="OOZ11" s="398"/>
      <c r="OPA11" s="398"/>
      <c r="OPB11" s="398"/>
      <c r="OPC11" s="398"/>
      <c r="OPD11" s="398"/>
      <c r="OPE11" s="398"/>
      <c r="OPF11" s="398"/>
      <c r="OPG11" s="398"/>
      <c r="OPH11" s="398"/>
      <c r="OPI11" s="398"/>
      <c r="OPJ11" s="398"/>
      <c r="OPK11" s="398"/>
      <c r="OPL11" s="398"/>
      <c r="OPM11" s="398"/>
      <c r="OPN11" s="398"/>
      <c r="OPO11" s="398"/>
      <c r="OPP11" s="398"/>
      <c r="OPQ11" s="398"/>
      <c r="OPR11" s="398"/>
      <c r="OPS11" s="398"/>
      <c r="OPT11" s="398"/>
      <c r="OPU11" s="398"/>
      <c r="OPV11" s="398"/>
      <c r="OPW11" s="398"/>
      <c r="OPX11" s="398"/>
      <c r="OPY11" s="398"/>
      <c r="OPZ11" s="398"/>
      <c r="OQA11" s="398"/>
      <c r="OQB11" s="398"/>
      <c r="OQC11" s="398"/>
      <c r="OQD11" s="398"/>
      <c r="OQE11" s="398"/>
      <c r="OQF11" s="398"/>
      <c r="OQG11" s="398"/>
      <c r="OQH11" s="398"/>
      <c r="OQI11" s="398"/>
      <c r="OQJ11" s="398"/>
      <c r="OQK11" s="398"/>
      <c r="OQL11" s="398"/>
      <c r="OQM11" s="398"/>
      <c r="OQN11" s="398"/>
      <c r="OQO11" s="398"/>
      <c r="OQP11" s="398"/>
      <c r="OQQ11" s="398"/>
      <c r="OQR11" s="398"/>
      <c r="OQS11" s="398"/>
      <c r="OQT11" s="398"/>
      <c r="OQU11" s="398"/>
      <c r="OQV11" s="398"/>
      <c r="OQW11" s="398"/>
      <c r="OQX11" s="398"/>
      <c r="OQY11" s="398"/>
      <c r="OQZ11" s="398"/>
      <c r="ORA11" s="398"/>
      <c r="ORB11" s="398"/>
      <c r="ORC11" s="398"/>
      <c r="ORD11" s="398"/>
      <c r="ORE11" s="398"/>
      <c r="ORF11" s="398"/>
      <c r="ORG11" s="398"/>
      <c r="ORH11" s="398"/>
      <c r="ORI11" s="398"/>
      <c r="ORJ11" s="398"/>
      <c r="ORK11" s="398"/>
      <c r="ORL11" s="398"/>
      <c r="ORM11" s="398"/>
      <c r="ORN11" s="398"/>
      <c r="ORO11" s="398"/>
      <c r="ORP11" s="398"/>
      <c r="ORQ11" s="398"/>
      <c r="ORR11" s="398"/>
      <c r="ORS11" s="398"/>
      <c r="ORT11" s="398"/>
      <c r="ORU11" s="398"/>
      <c r="ORV11" s="398"/>
      <c r="ORW11" s="398"/>
      <c r="ORX11" s="398"/>
      <c r="ORY11" s="398"/>
      <c r="ORZ11" s="398"/>
      <c r="OSA11" s="398"/>
      <c r="OSB11" s="398"/>
      <c r="OSC11" s="398"/>
      <c r="OSD11" s="398"/>
      <c r="OSE11" s="398"/>
      <c r="OSF11" s="398"/>
      <c r="OSG11" s="398"/>
      <c r="OSH11" s="398"/>
      <c r="OSI11" s="398"/>
      <c r="OSJ11" s="398"/>
      <c r="OSK11" s="398"/>
      <c r="OSL11" s="398"/>
      <c r="OSM11" s="398"/>
      <c r="OSN11" s="398"/>
      <c r="OSO11" s="398"/>
      <c r="OSP11" s="398"/>
      <c r="OSQ11" s="398"/>
      <c r="OSR11" s="398"/>
      <c r="OSS11" s="398"/>
      <c r="OST11" s="398"/>
      <c r="OSU11" s="398"/>
      <c r="OSV11" s="398"/>
      <c r="OSW11" s="398"/>
      <c r="OSX11" s="398"/>
      <c r="OSY11" s="398"/>
      <c r="OSZ11" s="398"/>
      <c r="OTA11" s="398"/>
      <c r="OTB11" s="398"/>
      <c r="OTC11" s="398"/>
      <c r="OTD11" s="398"/>
      <c r="OTE11" s="398"/>
      <c r="OTF11" s="398"/>
      <c r="OTG11" s="398"/>
      <c r="OTH11" s="398"/>
      <c r="OTI11" s="398"/>
      <c r="OTJ11" s="398"/>
      <c r="OTK11" s="398"/>
      <c r="OTL11" s="398"/>
      <c r="OTM11" s="398"/>
      <c r="OTN11" s="398"/>
      <c r="OTO11" s="398"/>
      <c r="OTP11" s="398"/>
      <c r="OTQ11" s="398"/>
      <c r="OTR11" s="398"/>
      <c r="OTS11" s="398"/>
      <c r="OTT11" s="398"/>
      <c r="OTU11" s="398"/>
      <c r="OTV11" s="398"/>
      <c r="OTW11" s="398"/>
      <c r="OTX11" s="398"/>
      <c r="OTY11" s="398"/>
      <c r="OTZ11" s="398"/>
      <c r="OUA11" s="398"/>
      <c r="OUB11" s="398"/>
      <c r="OUC11" s="398"/>
      <c r="OUD11" s="398"/>
      <c r="OUE11" s="398"/>
      <c r="OUF11" s="398"/>
      <c r="OUG11" s="398"/>
      <c r="OUH11" s="398"/>
      <c r="OUI11" s="398"/>
      <c r="OUJ11" s="398"/>
      <c r="OUK11" s="398"/>
      <c r="OUL11" s="398"/>
      <c r="OUM11" s="398"/>
      <c r="OUN11" s="398"/>
      <c r="OUO11" s="398"/>
      <c r="OUP11" s="398"/>
      <c r="OUQ11" s="398"/>
      <c r="OUR11" s="398"/>
      <c r="OUS11" s="398"/>
      <c r="OUT11" s="398"/>
      <c r="OUU11" s="398"/>
      <c r="OUV11" s="398"/>
      <c r="OUW11" s="398"/>
      <c r="OUX11" s="398"/>
      <c r="OUY11" s="398"/>
      <c r="OUZ11" s="398"/>
      <c r="OVA11" s="398"/>
      <c r="OVB11" s="398"/>
      <c r="OVC11" s="398"/>
      <c r="OVD11" s="398"/>
      <c r="OVE11" s="398"/>
      <c r="OVF11" s="398"/>
      <c r="OVG11" s="398"/>
      <c r="OVH11" s="398"/>
      <c r="OVI11" s="398"/>
      <c r="OVJ11" s="398"/>
      <c r="OVK11" s="398"/>
      <c r="OVL11" s="398"/>
      <c r="OVM11" s="398"/>
      <c r="OVN11" s="398"/>
      <c r="OVO11" s="398"/>
      <c r="OVP11" s="398"/>
      <c r="OVQ11" s="398"/>
      <c r="OVR11" s="398"/>
      <c r="OVS11" s="398"/>
      <c r="OVT11" s="398"/>
      <c r="OVU11" s="398"/>
      <c r="OVV11" s="398"/>
      <c r="OVW11" s="398"/>
      <c r="OVX11" s="398"/>
      <c r="OVY11" s="398"/>
      <c r="OVZ11" s="398"/>
      <c r="OWA11" s="398"/>
      <c r="OWB11" s="398"/>
      <c r="OWC11" s="398"/>
      <c r="OWD11" s="398"/>
      <c r="OWE11" s="398"/>
      <c r="OWF11" s="398"/>
      <c r="OWG11" s="398"/>
      <c r="OWH11" s="398"/>
      <c r="OWI11" s="398"/>
      <c r="OWJ11" s="398"/>
      <c r="OWK11" s="398"/>
      <c r="OWL11" s="398"/>
      <c r="OWM11" s="398"/>
      <c r="OWN11" s="398"/>
      <c r="OWO11" s="398"/>
      <c r="OWP11" s="398"/>
      <c r="OWQ11" s="398"/>
      <c r="OWR11" s="398"/>
      <c r="OWS11" s="398"/>
      <c r="OWT11" s="398"/>
      <c r="OWU11" s="398"/>
      <c r="OWV11" s="398"/>
      <c r="OWW11" s="398"/>
      <c r="OWX11" s="398"/>
      <c r="OWY11" s="398"/>
      <c r="OWZ11" s="398"/>
      <c r="OXA11" s="398"/>
      <c r="OXB11" s="398"/>
      <c r="OXC11" s="398"/>
      <c r="OXD11" s="398"/>
      <c r="OXE11" s="398"/>
      <c r="OXF11" s="398"/>
      <c r="OXG11" s="398"/>
      <c r="OXH11" s="398"/>
      <c r="OXI11" s="398"/>
      <c r="OXJ11" s="398"/>
      <c r="OXK11" s="398"/>
      <c r="OXL11" s="398"/>
      <c r="OXM11" s="398"/>
      <c r="OXN11" s="398"/>
      <c r="OXO11" s="398"/>
      <c r="OXP11" s="398"/>
      <c r="OXQ11" s="398"/>
      <c r="OXR11" s="398"/>
      <c r="OXS11" s="398"/>
      <c r="OXT11" s="398"/>
      <c r="OXU11" s="398"/>
      <c r="OXV11" s="398"/>
      <c r="OXW11" s="398"/>
      <c r="OXX11" s="398"/>
      <c r="OXY11" s="398"/>
      <c r="OXZ11" s="398"/>
      <c r="OYA11" s="398"/>
      <c r="OYB11" s="398"/>
      <c r="OYC11" s="398"/>
      <c r="OYD11" s="398"/>
      <c r="OYE11" s="398"/>
      <c r="OYF11" s="398"/>
      <c r="OYG11" s="398"/>
      <c r="OYH11" s="398"/>
      <c r="OYI11" s="398"/>
      <c r="OYJ11" s="398"/>
      <c r="OYK11" s="398"/>
      <c r="OYL11" s="398"/>
      <c r="OYM11" s="398"/>
      <c r="OYN11" s="398"/>
      <c r="OYO11" s="398"/>
      <c r="OYP11" s="398"/>
      <c r="OYQ11" s="398"/>
      <c r="OYR11" s="398"/>
      <c r="OYS11" s="398"/>
      <c r="OYT11" s="398"/>
      <c r="OYU11" s="398"/>
      <c r="OYV11" s="398"/>
      <c r="OYW11" s="398"/>
      <c r="OYX11" s="398"/>
      <c r="OYY11" s="398"/>
      <c r="OYZ11" s="398"/>
      <c r="OZA11" s="398"/>
      <c r="OZB11" s="398"/>
      <c r="OZC11" s="398"/>
      <c r="OZD11" s="398"/>
      <c r="OZE11" s="398"/>
      <c r="OZF11" s="398"/>
      <c r="OZG11" s="398"/>
      <c r="OZH11" s="398"/>
      <c r="OZI11" s="398"/>
      <c r="OZJ11" s="398"/>
      <c r="OZK11" s="398"/>
      <c r="OZL11" s="398"/>
      <c r="OZM11" s="398"/>
      <c r="OZN11" s="398"/>
      <c r="OZO11" s="398"/>
      <c r="OZP11" s="398"/>
      <c r="OZQ11" s="398"/>
      <c r="OZR11" s="398"/>
      <c r="OZS11" s="398"/>
      <c r="OZT11" s="398"/>
      <c r="OZU11" s="398"/>
      <c r="OZV11" s="398"/>
      <c r="OZW11" s="398"/>
      <c r="OZX11" s="398"/>
      <c r="OZY11" s="398"/>
      <c r="OZZ11" s="398"/>
      <c r="PAA11" s="398"/>
      <c r="PAB11" s="398"/>
      <c r="PAC11" s="398"/>
      <c r="PAD11" s="398"/>
      <c r="PAE11" s="398"/>
      <c r="PAF11" s="398"/>
      <c r="PAG11" s="398"/>
      <c r="PAH11" s="398"/>
      <c r="PAI11" s="398"/>
      <c r="PAJ11" s="398"/>
      <c r="PAK11" s="398"/>
      <c r="PAL11" s="398"/>
      <c r="PAM11" s="398"/>
      <c r="PAN11" s="398"/>
      <c r="PAO11" s="398"/>
      <c r="PAP11" s="398"/>
      <c r="PAQ11" s="398"/>
      <c r="PAR11" s="398"/>
      <c r="PAS11" s="398"/>
      <c r="PAT11" s="398"/>
      <c r="PAU11" s="398"/>
      <c r="PAV11" s="398"/>
      <c r="PAW11" s="398"/>
      <c r="PAX11" s="398"/>
      <c r="PAY11" s="398"/>
      <c r="PAZ11" s="398"/>
      <c r="PBA11" s="398"/>
      <c r="PBB11" s="398"/>
      <c r="PBC11" s="398"/>
      <c r="PBD11" s="398"/>
      <c r="PBE11" s="398"/>
      <c r="PBF11" s="398"/>
      <c r="PBG11" s="398"/>
      <c r="PBH11" s="398"/>
      <c r="PBI11" s="398"/>
      <c r="PBJ11" s="398"/>
      <c r="PBK11" s="398"/>
      <c r="PBL11" s="398"/>
      <c r="PBM11" s="398"/>
      <c r="PBN11" s="398"/>
      <c r="PBO11" s="398"/>
      <c r="PBP11" s="398"/>
      <c r="PBQ11" s="398"/>
      <c r="PBR11" s="398"/>
      <c r="PBS11" s="398"/>
      <c r="PBT11" s="398"/>
      <c r="PBU11" s="398"/>
      <c r="PBV11" s="398"/>
      <c r="PBW11" s="398"/>
      <c r="PBX11" s="398"/>
      <c r="PBY11" s="398"/>
      <c r="PBZ11" s="398"/>
      <c r="PCA11" s="398"/>
      <c r="PCB11" s="398"/>
      <c r="PCC11" s="398"/>
      <c r="PCD11" s="398"/>
      <c r="PCE11" s="398"/>
      <c r="PCF11" s="398"/>
      <c r="PCG11" s="398"/>
      <c r="PCH11" s="398"/>
      <c r="PCI11" s="398"/>
      <c r="PCJ11" s="398"/>
      <c r="PCK11" s="398"/>
      <c r="PCL11" s="398"/>
      <c r="PCM11" s="398"/>
      <c r="PCN11" s="398"/>
      <c r="PCO11" s="398"/>
      <c r="PCP11" s="398"/>
      <c r="PCQ11" s="398"/>
      <c r="PCR11" s="398"/>
      <c r="PCS11" s="398"/>
      <c r="PCT11" s="398"/>
      <c r="PCU11" s="398"/>
      <c r="PCV11" s="398"/>
      <c r="PCW11" s="398"/>
      <c r="PCX11" s="398"/>
      <c r="PCY11" s="398"/>
      <c r="PCZ11" s="398"/>
      <c r="PDA11" s="398"/>
      <c r="PDB11" s="398"/>
      <c r="PDC11" s="398"/>
      <c r="PDD11" s="398"/>
      <c r="PDE11" s="398"/>
      <c r="PDF11" s="398"/>
      <c r="PDG11" s="398"/>
      <c r="PDH11" s="398"/>
      <c r="PDI11" s="398"/>
      <c r="PDJ11" s="398"/>
      <c r="PDK11" s="398"/>
      <c r="PDL11" s="398"/>
      <c r="PDM11" s="398"/>
      <c r="PDN11" s="398"/>
      <c r="PDO11" s="398"/>
      <c r="PDP11" s="398"/>
      <c r="PDQ11" s="398"/>
      <c r="PDR11" s="398"/>
      <c r="PDS11" s="398"/>
      <c r="PDT11" s="398"/>
      <c r="PDU11" s="398"/>
      <c r="PDV11" s="398"/>
      <c r="PDW11" s="398"/>
      <c r="PDX11" s="398"/>
      <c r="PDY11" s="398"/>
      <c r="PDZ11" s="398"/>
      <c r="PEA11" s="398"/>
      <c r="PEB11" s="398"/>
      <c r="PEC11" s="398"/>
      <c r="PED11" s="398"/>
      <c r="PEE11" s="398"/>
      <c r="PEF11" s="398"/>
      <c r="PEG11" s="398"/>
      <c r="PEH11" s="398"/>
      <c r="PEI11" s="398"/>
      <c r="PEJ11" s="398"/>
      <c r="PEK11" s="398"/>
      <c r="PEL11" s="398"/>
      <c r="PEM11" s="398"/>
      <c r="PEN11" s="398"/>
      <c r="PEO11" s="398"/>
      <c r="PEP11" s="398"/>
      <c r="PEQ11" s="398"/>
      <c r="PER11" s="398"/>
      <c r="PES11" s="398"/>
      <c r="PET11" s="398"/>
      <c r="PEU11" s="398"/>
      <c r="PEV11" s="398"/>
      <c r="PEW11" s="398"/>
      <c r="PEX11" s="398"/>
      <c r="PEY11" s="398"/>
      <c r="PEZ11" s="398"/>
      <c r="PFA11" s="398"/>
      <c r="PFB11" s="398"/>
      <c r="PFC11" s="398"/>
      <c r="PFD11" s="398"/>
      <c r="PFE11" s="398"/>
      <c r="PFF11" s="398"/>
      <c r="PFG11" s="398"/>
      <c r="PFH11" s="398"/>
      <c r="PFI11" s="398"/>
      <c r="PFJ11" s="398"/>
      <c r="PFK11" s="398"/>
      <c r="PFL11" s="398"/>
      <c r="PFM11" s="398"/>
      <c r="PFN11" s="398"/>
      <c r="PFO11" s="398"/>
      <c r="PFP11" s="398"/>
      <c r="PFQ11" s="398"/>
      <c r="PFR11" s="398"/>
      <c r="PFS11" s="398"/>
      <c r="PFT11" s="398"/>
      <c r="PFU11" s="398"/>
      <c r="PFV11" s="398"/>
      <c r="PFW11" s="398"/>
      <c r="PFX11" s="398"/>
      <c r="PFY11" s="398"/>
      <c r="PFZ11" s="398"/>
      <c r="PGA11" s="398"/>
      <c r="PGB11" s="398"/>
      <c r="PGC11" s="398"/>
      <c r="PGD11" s="398"/>
      <c r="PGE11" s="398"/>
      <c r="PGF11" s="398"/>
      <c r="PGG11" s="398"/>
      <c r="PGH11" s="398"/>
      <c r="PGI11" s="398"/>
      <c r="PGJ11" s="398"/>
      <c r="PGK11" s="398"/>
      <c r="PGL11" s="398"/>
      <c r="PGM11" s="398"/>
      <c r="PGN11" s="398"/>
      <c r="PGO11" s="398"/>
      <c r="PGP11" s="398"/>
      <c r="PGQ11" s="398"/>
      <c r="PGR11" s="398"/>
      <c r="PGS11" s="398"/>
      <c r="PGT11" s="398"/>
      <c r="PGU11" s="398"/>
      <c r="PGV11" s="398"/>
      <c r="PGW11" s="398"/>
      <c r="PGX11" s="398"/>
      <c r="PGY11" s="398"/>
      <c r="PGZ11" s="398"/>
      <c r="PHA11" s="398"/>
      <c r="PHB11" s="398"/>
      <c r="PHC11" s="398"/>
      <c r="PHD11" s="398"/>
      <c r="PHE11" s="398"/>
      <c r="PHF11" s="398"/>
      <c r="PHG11" s="398"/>
      <c r="PHH11" s="398"/>
      <c r="PHI11" s="398"/>
      <c r="PHJ11" s="398"/>
      <c r="PHK11" s="398"/>
      <c r="PHL11" s="398"/>
      <c r="PHM11" s="398"/>
      <c r="PHN11" s="398"/>
      <c r="PHO11" s="398"/>
      <c r="PHP11" s="398"/>
      <c r="PHQ11" s="398"/>
      <c r="PHR11" s="398"/>
      <c r="PHS11" s="398"/>
      <c r="PHT11" s="398"/>
      <c r="PHU11" s="398"/>
      <c r="PHV11" s="398"/>
      <c r="PHW11" s="398"/>
      <c r="PHX11" s="398"/>
      <c r="PHY11" s="398"/>
      <c r="PHZ11" s="398"/>
      <c r="PIA11" s="398"/>
      <c r="PIB11" s="398"/>
      <c r="PIC11" s="398"/>
      <c r="PID11" s="398"/>
      <c r="PIE11" s="398"/>
      <c r="PIF11" s="398"/>
      <c r="PIG11" s="398"/>
      <c r="PIH11" s="398"/>
      <c r="PII11" s="398"/>
      <c r="PIJ11" s="398"/>
      <c r="PIK11" s="398"/>
      <c r="PIL11" s="398"/>
      <c r="PIM11" s="398"/>
      <c r="PIN11" s="398"/>
      <c r="PIO11" s="398"/>
      <c r="PIP11" s="398"/>
      <c r="PIQ11" s="398"/>
      <c r="PIR11" s="398"/>
      <c r="PIS11" s="398"/>
      <c r="PIT11" s="398"/>
      <c r="PIU11" s="398"/>
      <c r="PIV11" s="398"/>
      <c r="PIW11" s="398"/>
      <c r="PIX11" s="398"/>
      <c r="PIY11" s="398"/>
      <c r="PIZ11" s="398"/>
      <c r="PJA11" s="398"/>
      <c r="PJB11" s="398"/>
      <c r="PJC11" s="398"/>
      <c r="PJD11" s="398"/>
      <c r="PJE11" s="398"/>
      <c r="PJF11" s="398"/>
      <c r="PJG11" s="398"/>
      <c r="PJH11" s="398"/>
      <c r="PJI11" s="398"/>
      <c r="PJJ11" s="398"/>
      <c r="PJK11" s="398"/>
      <c r="PJL11" s="398"/>
      <c r="PJM11" s="398"/>
      <c r="PJN11" s="398"/>
      <c r="PJO11" s="398"/>
      <c r="PJP11" s="398"/>
      <c r="PJQ11" s="398"/>
      <c r="PJR11" s="398"/>
      <c r="PJS11" s="398"/>
      <c r="PJT11" s="398"/>
      <c r="PJU11" s="398"/>
      <c r="PJV11" s="398"/>
      <c r="PJW11" s="398"/>
      <c r="PJX11" s="398"/>
      <c r="PJY11" s="398"/>
      <c r="PJZ11" s="398"/>
      <c r="PKA11" s="398"/>
      <c r="PKB11" s="398"/>
      <c r="PKC11" s="398"/>
      <c r="PKD11" s="398"/>
      <c r="PKE11" s="398"/>
      <c r="PKF11" s="398"/>
      <c r="PKG11" s="398"/>
      <c r="PKH11" s="398"/>
      <c r="PKI11" s="398"/>
      <c r="PKJ11" s="398"/>
      <c r="PKK11" s="398"/>
      <c r="PKL11" s="398"/>
      <c r="PKM11" s="398"/>
      <c r="PKN11" s="398"/>
      <c r="PKO11" s="398"/>
      <c r="PKP11" s="398"/>
      <c r="PKQ11" s="398"/>
      <c r="PKR11" s="398"/>
      <c r="PKS11" s="398"/>
      <c r="PKT11" s="398"/>
      <c r="PKU11" s="398"/>
      <c r="PKV11" s="398"/>
      <c r="PKW11" s="398"/>
      <c r="PKX11" s="398"/>
      <c r="PKY11" s="398"/>
      <c r="PKZ11" s="398"/>
      <c r="PLA11" s="398"/>
      <c r="PLB11" s="398"/>
      <c r="PLC11" s="398"/>
      <c r="PLD11" s="398"/>
      <c r="PLE11" s="398"/>
      <c r="PLF11" s="398"/>
      <c r="PLG11" s="398"/>
      <c r="PLH11" s="398"/>
      <c r="PLI11" s="398"/>
      <c r="PLJ11" s="398"/>
      <c r="PLK11" s="398"/>
      <c r="PLL11" s="398"/>
      <c r="PLM11" s="398"/>
      <c r="PLN11" s="398"/>
      <c r="PLO11" s="398"/>
      <c r="PLP11" s="398"/>
      <c r="PLQ11" s="398"/>
      <c r="PLR11" s="398"/>
      <c r="PLS11" s="398"/>
      <c r="PLT11" s="398"/>
      <c r="PLU11" s="398"/>
      <c r="PLV11" s="398"/>
      <c r="PLW11" s="398"/>
      <c r="PLX11" s="398"/>
      <c r="PLY11" s="398"/>
      <c r="PLZ11" s="398"/>
      <c r="PMA11" s="398"/>
      <c r="PMB11" s="398"/>
      <c r="PMC11" s="398"/>
      <c r="PMD11" s="398"/>
      <c r="PME11" s="398"/>
      <c r="PMF11" s="398"/>
      <c r="PMG11" s="398"/>
      <c r="PMH11" s="398"/>
      <c r="PMI11" s="398"/>
      <c r="PMJ11" s="398"/>
      <c r="PMK11" s="398"/>
      <c r="PML11" s="398"/>
      <c r="PMM11" s="398"/>
      <c r="PMN11" s="398"/>
      <c r="PMO11" s="398"/>
      <c r="PMP11" s="398"/>
      <c r="PMQ11" s="398"/>
      <c r="PMR11" s="398"/>
      <c r="PMS11" s="398"/>
      <c r="PMT11" s="398"/>
      <c r="PMU11" s="398"/>
      <c r="PMV11" s="398"/>
      <c r="PMW11" s="398"/>
      <c r="PMX11" s="398"/>
      <c r="PMY11" s="398"/>
      <c r="PMZ11" s="398"/>
      <c r="PNA11" s="398"/>
      <c r="PNB11" s="398"/>
      <c r="PNC11" s="398"/>
      <c r="PND11" s="398"/>
      <c r="PNE11" s="398"/>
      <c r="PNF11" s="398"/>
      <c r="PNG11" s="398"/>
      <c r="PNH11" s="398"/>
      <c r="PNI11" s="398"/>
      <c r="PNJ11" s="398"/>
      <c r="PNK11" s="398"/>
      <c r="PNL11" s="398"/>
      <c r="PNM11" s="398"/>
      <c r="PNN11" s="398"/>
      <c r="PNO11" s="398"/>
      <c r="PNP11" s="398"/>
      <c r="PNQ11" s="398"/>
      <c r="PNR11" s="398"/>
      <c r="PNS11" s="398"/>
      <c r="PNT11" s="398"/>
      <c r="PNU11" s="398"/>
      <c r="PNV11" s="398"/>
      <c r="PNW11" s="398"/>
      <c r="PNX11" s="398"/>
      <c r="PNY11" s="398"/>
      <c r="PNZ11" s="398"/>
      <c r="POA11" s="398"/>
      <c r="POB11" s="398"/>
      <c r="POC11" s="398"/>
      <c r="POD11" s="398"/>
      <c r="POE11" s="398"/>
      <c r="POF11" s="398"/>
      <c r="POG11" s="398"/>
      <c r="POH11" s="398"/>
      <c r="POI11" s="398"/>
      <c r="POJ11" s="398"/>
      <c r="POK11" s="398"/>
      <c r="POL11" s="398"/>
      <c r="POM11" s="398"/>
      <c r="PON11" s="398"/>
      <c r="POO11" s="398"/>
      <c r="POP11" s="398"/>
      <c r="POQ11" s="398"/>
      <c r="POR11" s="398"/>
      <c r="POS11" s="398"/>
      <c r="POT11" s="398"/>
      <c r="POU11" s="398"/>
      <c r="POV11" s="398"/>
      <c r="POW11" s="398"/>
      <c r="POX11" s="398"/>
      <c r="POY11" s="398"/>
      <c r="POZ11" s="398"/>
      <c r="PPA11" s="398"/>
      <c r="PPB11" s="398"/>
      <c r="PPC11" s="398"/>
      <c r="PPD11" s="398"/>
      <c r="PPE11" s="398"/>
      <c r="PPF11" s="398"/>
      <c r="PPG11" s="398"/>
      <c r="PPH11" s="398"/>
      <c r="PPI11" s="398"/>
      <c r="PPJ11" s="398"/>
      <c r="PPK11" s="398"/>
      <c r="PPL11" s="398"/>
      <c r="PPM11" s="398"/>
      <c r="PPN11" s="398"/>
      <c r="PPO11" s="398"/>
      <c r="PPP11" s="398"/>
      <c r="PPQ11" s="398"/>
      <c r="PPR11" s="398"/>
      <c r="PPS11" s="398"/>
      <c r="PPT11" s="398"/>
      <c r="PPU11" s="398"/>
      <c r="PPV11" s="398"/>
      <c r="PPW11" s="398"/>
      <c r="PPX11" s="398"/>
      <c r="PPY11" s="398"/>
      <c r="PPZ11" s="398"/>
      <c r="PQA11" s="398"/>
      <c r="PQB11" s="398"/>
      <c r="PQC11" s="398"/>
      <c r="PQD11" s="398"/>
      <c r="PQE11" s="398"/>
      <c r="PQF11" s="398"/>
      <c r="PQG11" s="398"/>
      <c r="PQH11" s="398"/>
      <c r="PQI11" s="398"/>
      <c r="PQJ11" s="398"/>
      <c r="PQK11" s="398"/>
      <c r="PQL11" s="398"/>
      <c r="PQM11" s="398"/>
      <c r="PQN11" s="398"/>
      <c r="PQO11" s="398"/>
      <c r="PQP11" s="398"/>
      <c r="PQQ11" s="398"/>
      <c r="PQR11" s="398"/>
      <c r="PQS11" s="398"/>
      <c r="PQT11" s="398"/>
      <c r="PQU11" s="398"/>
      <c r="PQV11" s="398"/>
      <c r="PQW11" s="398"/>
      <c r="PQX11" s="398"/>
      <c r="PQY11" s="398"/>
      <c r="PQZ11" s="398"/>
      <c r="PRA11" s="398"/>
      <c r="PRB11" s="398"/>
      <c r="PRC11" s="398"/>
      <c r="PRD11" s="398"/>
      <c r="PRE11" s="398"/>
      <c r="PRF11" s="398"/>
      <c r="PRG11" s="398"/>
      <c r="PRH11" s="398"/>
      <c r="PRI11" s="398"/>
      <c r="PRJ11" s="398"/>
      <c r="PRK11" s="398"/>
      <c r="PRL11" s="398"/>
      <c r="PRM11" s="398"/>
      <c r="PRN11" s="398"/>
      <c r="PRO11" s="398"/>
      <c r="PRP11" s="398"/>
      <c r="PRQ11" s="398"/>
      <c r="PRR11" s="398"/>
      <c r="PRS11" s="398"/>
      <c r="PRT11" s="398"/>
      <c r="PRU11" s="398"/>
      <c r="PRV11" s="398"/>
      <c r="PRW11" s="398"/>
      <c r="PRX11" s="398"/>
      <c r="PRY11" s="398"/>
      <c r="PRZ11" s="398"/>
      <c r="PSA11" s="398"/>
      <c r="PSB11" s="398"/>
      <c r="PSC11" s="398"/>
      <c r="PSD11" s="398"/>
      <c r="PSE11" s="398"/>
      <c r="PSF11" s="398"/>
      <c r="PSG11" s="398"/>
      <c r="PSH11" s="398"/>
      <c r="PSI11" s="398"/>
      <c r="PSJ11" s="398"/>
      <c r="PSK11" s="398"/>
      <c r="PSL11" s="398"/>
      <c r="PSM11" s="398"/>
      <c r="PSN11" s="398"/>
      <c r="PSO11" s="398"/>
      <c r="PSP11" s="398"/>
      <c r="PSQ11" s="398"/>
      <c r="PSR11" s="398"/>
      <c r="PSS11" s="398"/>
      <c r="PST11" s="398"/>
      <c r="PSU11" s="398"/>
      <c r="PSV11" s="398"/>
      <c r="PSW11" s="398"/>
      <c r="PSX11" s="398"/>
      <c r="PSY11" s="398"/>
      <c r="PSZ11" s="398"/>
      <c r="PTA11" s="398"/>
      <c r="PTB11" s="398"/>
      <c r="PTC11" s="398"/>
      <c r="PTD11" s="398"/>
      <c r="PTE11" s="398"/>
      <c r="PTF11" s="398"/>
      <c r="PTG11" s="398"/>
      <c r="PTH11" s="398"/>
      <c r="PTI11" s="398"/>
      <c r="PTJ11" s="398"/>
      <c r="PTK11" s="398"/>
      <c r="PTL11" s="398"/>
      <c r="PTM11" s="398"/>
      <c r="PTN11" s="398"/>
      <c r="PTO11" s="398"/>
      <c r="PTP11" s="398"/>
      <c r="PTQ11" s="398"/>
      <c r="PTR11" s="398"/>
      <c r="PTS11" s="398"/>
      <c r="PTT11" s="398"/>
      <c r="PTU11" s="398"/>
      <c r="PTV11" s="398"/>
      <c r="PTW11" s="398"/>
      <c r="PTX11" s="398"/>
      <c r="PTY11" s="398"/>
      <c r="PTZ11" s="398"/>
      <c r="PUA11" s="398"/>
      <c r="PUB11" s="398"/>
      <c r="PUC11" s="398"/>
      <c r="PUD11" s="398"/>
      <c r="PUE11" s="398"/>
      <c r="PUF11" s="398"/>
      <c r="PUG11" s="398"/>
      <c r="PUH11" s="398"/>
      <c r="PUI11" s="398"/>
      <c r="PUJ11" s="398"/>
      <c r="PUK11" s="398"/>
      <c r="PUL11" s="398"/>
      <c r="PUM11" s="398"/>
      <c r="PUN11" s="398"/>
      <c r="PUO11" s="398"/>
      <c r="PUP11" s="398"/>
      <c r="PUQ11" s="398"/>
      <c r="PUR11" s="398"/>
      <c r="PUS11" s="398"/>
      <c r="PUT11" s="398"/>
      <c r="PUU11" s="398"/>
      <c r="PUV11" s="398"/>
      <c r="PUW11" s="398"/>
      <c r="PUX11" s="398"/>
      <c r="PUY11" s="398"/>
      <c r="PUZ11" s="398"/>
      <c r="PVA11" s="398"/>
      <c r="PVB11" s="398"/>
      <c r="PVC11" s="398"/>
      <c r="PVD11" s="398"/>
      <c r="PVE11" s="398"/>
      <c r="PVF11" s="398"/>
      <c r="PVG11" s="398"/>
      <c r="PVH11" s="398"/>
      <c r="PVI11" s="398"/>
      <c r="PVJ11" s="398"/>
      <c r="PVK11" s="398"/>
      <c r="PVL11" s="398"/>
      <c r="PVM11" s="398"/>
      <c r="PVN11" s="398"/>
      <c r="PVO11" s="398"/>
      <c r="PVP11" s="398"/>
      <c r="PVQ11" s="398"/>
      <c r="PVR11" s="398"/>
      <c r="PVS11" s="398"/>
      <c r="PVT11" s="398"/>
      <c r="PVU11" s="398"/>
      <c r="PVV11" s="398"/>
      <c r="PVW11" s="398"/>
      <c r="PVX11" s="398"/>
      <c r="PVY11" s="398"/>
      <c r="PVZ11" s="398"/>
      <c r="PWA11" s="398"/>
      <c r="PWB11" s="398"/>
      <c r="PWC11" s="398"/>
      <c r="PWD11" s="398"/>
      <c r="PWE11" s="398"/>
      <c r="PWF11" s="398"/>
      <c r="PWG11" s="398"/>
      <c r="PWH11" s="398"/>
      <c r="PWI11" s="398"/>
      <c r="PWJ11" s="398"/>
      <c r="PWK11" s="398"/>
      <c r="PWL11" s="398"/>
      <c r="PWM11" s="398"/>
      <c r="PWN11" s="398"/>
      <c r="PWO11" s="398"/>
      <c r="PWP11" s="398"/>
      <c r="PWQ11" s="398"/>
      <c r="PWR11" s="398"/>
      <c r="PWS11" s="398"/>
      <c r="PWT11" s="398"/>
      <c r="PWU11" s="398"/>
      <c r="PWV11" s="398"/>
      <c r="PWW11" s="398"/>
      <c r="PWX11" s="398"/>
      <c r="PWY11" s="398"/>
      <c r="PWZ11" s="398"/>
      <c r="PXA11" s="398"/>
      <c r="PXB11" s="398"/>
      <c r="PXC11" s="398"/>
      <c r="PXD11" s="398"/>
      <c r="PXE11" s="398"/>
      <c r="PXF11" s="398"/>
      <c r="PXG11" s="398"/>
      <c r="PXH11" s="398"/>
      <c r="PXI11" s="398"/>
      <c r="PXJ11" s="398"/>
      <c r="PXK11" s="398"/>
      <c r="PXL11" s="398"/>
      <c r="PXM11" s="398"/>
      <c r="PXN11" s="398"/>
      <c r="PXO11" s="398"/>
      <c r="PXP11" s="398"/>
      <c r="PXQ11" s="398"/>
      <c r="PXR11" s="398"/>
      <c r="PXS11" s="398"/>
      <c r="PXT11" s="398"/>
      <c r="PXU11" s="398"/>
      <c r="PXV11" s="398"/>
      <c r="PXW11" s="398"/>
      <c r="PXX11" s="398"/>
      <c r="PXY11" s="398"/>
      <c r="PXZ11" s="398"/>
      <c r="PYA11" s="398"/>
      <c r="PYB11" s="398"/>
      <c r="PYC11" s="398"/>
      <c r="PYD11" s="398"/>
      <c r="PYE11" s="398"/>
      <c r="PYF11" s="398"/>
      <c r="PYG11" s="398"/>
      <c r="PYH11" s="398"/>
      <c r="PYI11" s="398"/>
      <c r="PYJ11" s="398"/>
      <c r="PYK11" s="398"/>
      <c r="PYL11" s="398"/>
      <c r="PYM11" s="398"/>
      <c r="PYN11" s="398"/>
      <c r="PYO11" s="398"/>
      <c r="PYP11" s="398"/>
      <c r="PYQ11" s="398"/>
      <c r="PYR11" s="398"/>
      <c r="PYS11" s="398"/>
      <c r="PYT11" s="398"/>
      <c r="PYU11" s="398"/>
      <c r="PYV11" s="398"/>
      <c r="PYW11" s="398"/>
      <c r="PYX11" s="398"/>
      <c r="PYY11" s="398"/>
      <c r="PYZ11" s="398"/>
      <c r="PZA11" s="398"/>
      <c r="PZB11" s="398"/>
      <c r="PZC11" s="398"/>
      <c r="PZD11" s="398"/>
      <c r="PZE11" s="398"/>
      <c r="PZF11" s="398"/>
      <c r="PZG11" s="398"/>
      <c r="PZH11" s="398"/>
      <c r="PZI11" s="398"/>
      <c r="PZJ11" s="398"/>
      <c r="PZK11" s="398"/>
      <c r="PZL11" s="398"/>
      <c r="PZM11" s="398"/>
      <c r="PZN11" s="398"/>
      <c r="PZO11" s="398"/>
      <c r="PZP11" s="398"/>
      <c r="PZQ11" s="398"/>
      <c r="PZR11" s="398"/>
      <c r="PZS11" s="398"/>
      <c r="PZT11" s="398"/>
      <c r="PZU11" s="398"/>
      <c r="PZV11" s="398"/>
      <c r="PZW11" s="398"/>
      <c r="PZX11" s="398"/>
      <c r="PZY11" s="398"/>
      <c r="PZZ11" s="398"/>
      <c r="QAA11" s="398"/>
      <c r="QAB11" s="398"/>
      <c r="QAC11" s="398"/>
      <c r="QAD11" s="398"/>
      <c r="QAE11" s="398"/>
      <c r="QAF11" s="398"/>
      <c r="QAG11" s="398"/>
      <c r="QAH11" s="398"/>
      <c r="QAI11" s="398"/>
      <c r="QAJ11" s="398"/>
      <c r="QAK11" s="398"/>
      <c r="QAL11" s="398"/>
      <c r="QAM11" s="398"/>
      <c r="QAN11" s="398"/>
      <c r="QAO11" s="398"/>
      <c r="QAP11" s="398"/>
      <c r="QAQ11" s="398"/>
      <c r="QAR11" s="398"/>
      <c r="QAS11" s="398"/>
      <c r="QAT11" s="398"/>
      <c r="QAU11" s="398"/>
      <c r="QAV11" s="398"/>
      <c r="QAW11" s="398"/>
      <c r="QAX11" s="398"/>
      <c r="QAY11" s="398"/>
      <c r="QAZ11" s="398"/>
      <c r="QBA11" s="398"/>
      <c r="QBB11" s="398"/>
      <c r="QBC11" s="398"/>
      <c r="QBD11" s="398"/>
      <c r="QBE11" s="398"/>
      <c r="QBF11" s="398"/>
      <c r="QBG11" s="398"/>
      <c r="QBH11" s="398"/>
      <c r="QBI11" s="398"/>
      <c r="QBJ11" s="398"/>
      <c r="QBK11" s="398"/>
      <c r="QBL11" s="398"/>
      <c r="QBM11" s="398"/>
      <c r="QBN11" s="398"/>
      <c r="QBO11" s="398"/>
      <c r="QBP11" s="398"/>
      <c r="QBQ11" s="398"/>
      <c r="QBR11" s="398"/>
      <c r="QBS11" s="398"/>
      <c r="QBT11" s="398"/>
      <c r="QBU11" s="398"/>
      <c r="QBV11" s="398"/>
      <c r="QBW11" s="398"/>
      <c r="QBX11" s="398"/>
      <c r="QBY11" s="398"/>
      <c r="QBZ11" s="398"/>
      <c r="QCA11" s="398"/>
      <c r="QCB11" s="398"/>
      <c r="QCC11" s="398"/>
      <c r="QCD11" s="398"/>
      <c r="QCE11" s="398"/>
      <c r="QCF11" s="398"/>
      <c r="QCG11" s="398"/>
      <c r="QCH11" s="398"/>
      <c r="QCI11" s="398"/>
      <c r="QCJ11" s="398"/>
      <c r="QCK11" s="398"/>
      <c r="QCL11" s="398"/>
      <c r="QCM11" s="398"/>
      <c r="QCN11" s="398"/>
      <c r="QCO11" s="398"/>
      <c r="QCP11" s="398"/>
      <c r="QCQ11" s="398"/>
      <c r="QCR11" s="398"/>
      <c r="QCS11" s="398"/>
      <c r="QCT11" s="398"/>
      <c r="QCU11" s="398"/>
      <c r="QCV11" s="398"/>
      <c r="QCW11" s="398"/>
      <c r="QCX11" s="398"/>
      <c r="QCY11" s="398"/>
      <c r="QCZ11" s="398"/>
      <c r="QDA11" s="398"/>
      <c r="QDB11" s="398"/>
      <c r="QDC11" s="398"/>
      <c r="QDD11" s="398"/>
      <c r="QDE11" s="398"/>
      <c r="QDF11" s="398"/>
      <c r="QDG11" s="398"/>
      <c r="QDH11" s="398"/>
      <c r="QDI11" s="398"/>
      <c r="QDJ11" s="398"/>
      <c r="QDK11" s="398"/>
      <c r="QDL11" s="398"/>
      <c r="QDM11" s="398"/>
      <c r="QDN11" s="398"/>
      <c r="QDO11" s="398"/>
      <c r="QDP11" s="398"/>
      <c r="QDQ11" s="398"/>
      <c r="QDR11" s="398"/>
      <c r="QDS11" s="398"/>
      <c r="QDT11" s="398"/>
      <c r="QDU11" s="398"/>
      <c r="QDV11" s="398"/>
      <c r="QDW11" s="398"/>
      <c r="QDX11" s="398"/>
      <c r="QDY11" s="398"/>
      <c r="QDZ11" s="398"/>
      <c r="QEA11" s="398"/>
      <c r="QEB11" s="398"/>
      <c r="QEC11" s="398"/>
      <c r="QED11" s="398"/>
      <c r="QEE11" s="398"/>
      <c r="QEF11" s="398"/>
      <c r="QEG11" s="398"/>
      <c r="QEH11" s="398"/>
      <c r="QEI11" s="398"/>
      <c r="QEJ11" s="398"/>
      <c r="QEK11" s="398"/>
      <c r="QEL11" s="398"/>
      <c r="QEM11" s="398"/>
      <c r="QEN11" s="398"/>
      <c r="QEO11" s="398"/>
      <c r="QEP11" s="398"/>
      <c r="QEQ11" s="398"/>
      <c r="QER11" s="398"/>
      <c r="QES11" s="398"/>
      <c r="QET11" s="398"/>
      <c r="QEU11" s="398"/>
      <c r="QEV11" s="398"/>
      <c r="QEW11" s="398"/>
      <c r="QEX11" s="398"/>
      <c r="QEY11" s="398"/>
      <c r="QEZ11" s="398"/>
      <c r="QFA11" s="398"/>
      <c r="QFB11" s="398"/>
      <c r="QFC11" s="398"/>
      <c r="QFD11" s="398"/>
      <c r="QFE11" s="398"/>
      <c r="QFF11" s="398"/>
      <c r="QFG11" s="398"/>
      <c r="QFH11" s="398"/>
      <c r="QFI11" s="398"/>
      <c r="QFJ11" s="398"/>
      <c r="QFK11" s="398"/>
      <c r="QFL11" s="398"/>
      <c r="QFM11" s="398"/>
      <c r="QFN11" s="398"/>
      <c r="QFO11" s="398"/>
      <c r="QFP11" s="398"/>
      <c r="QFQ11" s="398"/>
      <c r="QFR11" s="398"/>
      <c r="QFS11" s="398"/>
      <c r="QFT11" s="398"/>
      <c r="QFU11" s="398"/>
      <c r="QFV11" s="398"/>
      <c r="QFW11" s="398"/>
      <c r="QFX11" s="398"/>
      <c r="QFY11" s="398"/>
      <c r="QFZ11" s="398"/>
      <c r="QGA11" s="398"/>
      <c r="QGB11" s="398"/>
      <c r="QGC11" s="398"/>
      <c r="QGD11" s="398"/>
      <c r="QGE11" s="398"/>
      <c r="QGF11" s="398"/>
      <c r="QGG11" s="398"/>
      <c r="QGH11" s="398"/>
      <c r="QGI11" s="398"/>
      <c r="QGJ11" s="398"/>
      <c r="QGK11" s="398"/>
      <c r="QGL11" s="398"/>
      <c r="QGM11" s="398"/>
      <c r="QGN11" s="398"/>
      <c r="QGO11" s="398"/>
      <c r="QGP11" s="398"/>
      <c r="QGQ11" s="398"/>
      <c r="QGR11" s="398"/>
      <c r="QGS11" s="398"/>
      <c r="QGT11" s="398"/>
      <c r="QGU11" s="398"/>
      <c r="QGV11" s="398"/>
      <c r="QGW11" s="398"/>
      <c r="QGX11" s="398"/>
      <c r="QGY11" s="398"/>
      <c r="QGZ11" s="398"/>
      <c r="QHA11" s="398"/>
      <c r="QHB11" s="398"/>
      <c r="QHC11" s="398"/>
      <c r="QHD11" s="398"/>
      <c r="QHE11" s="398"/>
      <c r="QHF11" s="398"/>
      <c r="QHG11" s="398"/>
      <c r="QHH11" s="398"/>
      <c r="QHI11" s="398"/>
      <c r="QHJ11" s="398"/>
      <c r="QHK11" s="398"/>
      <c r="QHL11" s="398"/>
      <c r="QHM11" s="398"/>
      <c r="QHN11" s="398"/>
      <c r="QHO11" s="398"/>
      <c r="QHP11" s="398"/>
      <c r="QHQ11" s="398"/>
      <c r="QHR11" s="398"/>
      <c r="QHS11" s="398"/>
      <c r="QHT11" s="398"/>
      <c r="QHU11" s="398"/>
      <c r="QHV11" s="398"/>
      <c r="QHW11" s="398"/>
      <c r="QHX11" s="398"/>
      <c r="QHY11" s="398"/>
      <c r="QHZ11" s="398"/>
      <c r="QIA11" s="398"/>
      <c r="QIB11" s="398"/>
      <c r="QIC11" s="398"/>
      <c r="QID11" s="398"/>
      <c r="QIE11" s="398"/>
      <c r="QIF11" s="398"/>
      <c r="QIG11" s="398"/>
      <c r="QIH11" s="398"/>
      <c r="QII11" s="398"/>
      <c r="QIJ11" s="398"/>
      <c r="QIK11" s="398"/>
      <c r="QIL11" s="398"/>
      <c r="QIM11" s="398"/>
      <c r="QIN11" s="398"/>
      <c r="QIO11" s="398"/>
      <c r="QIP11" s="398"/>
      <c r="QIQ11" s="398"/>
      <c r="QIR11" s="398"/>
      <c r="QIS11" s="398"/>
      <c r="QIT11" s="398"/>
      <c r="QIU11" s="398"/>
      <c r="QIV11" s="398"/>
      <c r="QIW11" s="398"/>
      <c r="QIX11" s="398"/>
      <c r="QIY11" s="398"/>
      <c r="QIZ11" s="398"/>
      <c r="QJA11" s="398"/>
      <c r="QJB11" s="398"/>
      <c r="QJC11" s="398"/>
      <c r="QJD11" s="398"/>
      <c r="QJE11" s="398"/>
      <c r="QJF11" s="398"/>
      <c r="QJG11" s="398"/>
      <c r="QJH11" s="398"/>
      <c r="QJI11" s="398"/>
      <c r="QJJ11" s="398"/>
      <c r="QJK11" s="398"/>
      <c r="QJL11" s="398"/>
      <c r="QJM11" s="398"/>
      <c r="QJN11" s="398"/>
      <c r="QJO11" s="398"/>
      <c r="QJP11" s="398"/>
      <c r="QJQ11" s="398"/>
      <c r="QJR11" s="398"/>
      <c r="QJS11" s="398"/>
      <c r="QJT11" s="398"/>
      <c r="QJU11" s="398"/>
      <c r="QJV11" s="398"/>
      <c r="QJW11" s="398"/>
      <c r="QJX11" s="398"/>
      <c r="QJY11" s="398"/>
      <c r="QJZ11" s="398"/>
      <c r="QKA11" s="398"/>
      <c r="QKB11" s="398"/>
      <c r="QKC11" s="398"/>
      <c r="QKD11" s="398"/>
      <c r="QKE11" s="398"/>
      <c r="QKF11" s="398"/>
      <c r="QKG11" s="398"/>
      <c r="QKH11" s="398"/>
      <c r="QKI11" s="398"/>
      <c r="QKJ11" s="398"/>
      <c r="QKK11" s="398"/>
      <c r="QKL11" s="398"/>
      <c r="QKM11" s="398"/>
      <c r="QKN11" s="398"/>
      <c r="QKO11" s="398"/>
      <c r="QKP11" s="398"/>
      <c r="QKQ11" s="398"/>
      <c r="QKR11" s="398"/>
      <c r="QKS11" s="398"/>
      <c r="QKT11" s="398"/>
      <c r="QKU11" s="398"/>
      <c r="QKV11" s="398"/>
      <c r="QKW11" s="398"/>
      <c r="QKX11" s="398"/>
      <c r="QKY11" s="398"/>
      <c r="QKZ11" s="398"/>
      <c r="QLA11" s="398"/>
      <c r="QLB11" s="398"/>
      <c r="QLC11" s="398"/>
      <c r="QLD11" s="398"/>
      <c r="QLE11" s="398"/>
      <c r="QLF11" s="398"/>
      <c r="QLG11" s="398"/>
      <c r="QLH11" s="398"/>
      <c r="QLI11" s="398"/>
      <c r="QLJ11" s="398"/>
      <c r="QLK11" s="398"/>
      <c r="QLL11" s="398"/>
      <c r="QLM11" s="398"/>
      <c r="QLN11" s="398"/>
      <c r="QLO11" s="398"/>
      <c r="QLP11" s="398"/>
      <c r="QLQ11" s="398"/>
      <c r="QLR11" s="398"/>
      <c r="QLS11" s="398"/>
      <c r="QLT11" s="398"/>
      <c r="QLU11" s="398"/>
      <c r="QLV11" s="398"/>
      <c r="QLW11" s="398"/>
      <c r="QLX11" s="398"/>
      <c r="QLY11" s="398"/>
      <c r="QLZ11" s="398"/>
      <c r="QMA11" s="398"/>
      <c r="QMB11" s="398"/>
      <c r="QMC11" s="398"/>
      <c r="QMD11" s="398"/>
      <c r="QME11" s="398"/>
      <c r="QMF11" s="398"/>
      <c r="QMG11" s="398"/>
      <c r="QMH11" s="398"/>
      <c r="QMI11" s="398"/>
      <c r="QMJ11" s="398"/>
      <c r="QMK11" s="398"/>
      <c r="QML11" s="398"/>
      <c r="QMM11" s="398"/>
      <c r="QMN11" s="398"/>
      <c r="QMO11" s="398"/>
      <c r="QMP11" s="398"/>
      <c r="QMQ11" s="398"/>
      <c r="QMR11" s="398"/>
      <c r="QMS11" s="398"/>
      <c r="QMT11" s="398"/>
      <c r="QMU11" s="398"/>
      <c r="QMV11" s="398"/>
      <c r="QMW11" s="398"/>
      <c r="QMX11" s="398"/>
      <c r="QMY11" s="398"/>
      <c r="QMZ11" s="398"/>
      <c r="QNA11" s="398"/>
      <c r="QNB11" s="398"/>
      <c r="QNC11" s="398"/>
      <c r="QND11" s="398"/>
      <c r="QNE11" s="398"/>
      <c r="QNF11" s="398"/>
      <c r="QNG11" s="398"/>
      <c r="QNH11" s="398"/>
      <c r="QNI11" s="398"/>
      <c r="QNJ11" s="398"/>
      <c r="QNK11" s="398"/>
      <c r="QNL11" s="398"/>
      <c r="QNM11" s="398"/>
      <c r="QNN11" s="398"/>
      <c r="QNO11" s="398"/>
      <c r="QNP11" s="398"/>
      <c r="QNQ11" s="398"/>
      <c r="QNR11" s="398"/>
      <c r="QNS11" s="398"/>
      <c r="QNT11" s="398"/>
      <c r="QNU11" s="398"/>
      <c r="QNV11" s="398"/>
      <c r="QNW11" s="398"/>
      <c r="QNX11" s="398"/>
      <c r="QNY11" s="398"/>
      <c r="QNZ11" s="398"/>
      <c r="QOA11" s="398"/>
      <c r="QOB11" s="398"/>
      <c r="QOC11" s="398"/>
      <c r="QOD11" s="398"/>
      <c r="QOE11" s="398"/>
      <c r="QOF11" s="398"/>
      <c r="QOG11" s="398"/>
      <c r="QOH11" s="398"/>
      <c r="QOI11" s="398"/>
      <c r="QOJ11" s="398"/>
      <c r="QOK11" s="398"/>
      <c r="QOL11" s="398"/>
      <c r="QOM11" s="398"/>
      <c r="QON11" s="398"/>
      <c r="QOO11" s="398"/>
      <c r="QOP11" s="398"/>
      <c r="QOQ11" s="398"/>
      <c r="QOR11" s="398"/>
      <c r="QOS11" s="398"/>
      <c r="QOT11" s="398"/>
      <c r="QOU11" s="398"/>
      <c r="QOV11" s="398"/>
      <c r="QOW11" s="398"/>
      <c r="QOX11" s="398"/>
      <c r="QOY11" s="398"/>
      <c r="QOZ11" s="398"/>
      <c r="QPA11" s="398"/>
      <c r="QPB11" s="398"/>
      <c r="QPC11" s="398"/>
      <c r="QPD11" s="398"/>
      <c r="QPE11" s="398"/>
      <c r="QPF11" s="398"/>
      <c r="QPG11" s="398"/>
      <c r="QPH11" s="398"/>
      <c r="QPI11" s="398"/>
      <c r="QPJ11" s="398"/>
      <c r="QPK11" s="398"/>
      <c r="QPL11" s="398"/>
      <c r="QPM11" s="398"/>
      <c r="QPN11" s="398"/>
      <c r="QPO11" s="398"/>
      <c r="QPP11" s="398"/>
      <c r="QPQ11" s="398"/>
      <c r="QPR11" s="398"/>
      <c r="QPS11" s="398"/>
      <c r="QPT11" s="398"/>
      <c r="QPU11" s="398"/>
      <c r="QPV11" s="398"/>
      <c r="QPW11" s="398"/>
      <c r="QPX11" s="398"/>
      <c r="QPY11" s="398"/>
      <c r="QPZ11" s="398"/>
      <c r="QQA11" s="398"/>
      <c r="QQB11" s="398"/>
      <c r="QQC11" s="398"/>
      <c r="QQD11" s="398"/>
      <c r="QQE11" s="398"/>
      <c r="QQF11" s="398"/>
      <c r="QQG11" s="398"/>
      <c r="QQH11" s="398"/>
      <c r="QQI11" s="398"/>
      <c r="QQJ11" s="398"/>
      <c r="QQK11" s="398"/>
      <c r="QQL11" s="398"/>
      <c r="QQM11" s="398"/>
      <c r="QQN11" s="398"/>
      <c r="QQO11" s="398"/>
      <c r="QQP11" s="398"/>
      <c r="QQQ11" s="398"/>
      <c r="QQR11" s="398"/>
      <c r="QQS11" s="398"/>
      <c r="QQT11" s="398"/>
      <c r="QQU11" s="398"/>
      <c r="QQV11" s="398"/>
      <c r="QQW11" s="398"/>
      <c r="QQX11" s="398"/>
      <c r="QQY11" s="398"/>
      <c r="QQZ11" s="398"/>
      <c r="QRA11" s="398"/>
      <c r="QRB11" s="398"/>
      <c r="QRC11" s="398"/>
      <c r="QRD11" s="398"/>
      <c r="QRE11" s="398"/>
      <c r="QRF11" s="398"/>
      <c r="QRG11" s="398"/>
      <c r="QRH11" s="398"/>
      <c r="QRI11" s="398"/>
      <c r="QRJ11" s="398"/>
      <c r="QRK11" s="398"/>
      <c r="QRL11" s="398"/>
      <c r="QRM11" s="398"/>
      <c r="QRN11" s="398"/>
      <c r="QRO11" s="398"/>
      <c r="QRP11" s="398"/>
      <c r="QRQ11" s="398"/>
      <c r="QRR11" s="398"/>
      <c r="QRS11" s="398"/>
      <c r="QRT11" s="398"/>
      <c r="QRU11" s="398"/>
      <c r="QRV11" s="398"/>
      <c r="QRW11" s="398"/>
      <c r="QRX11" s="398"/>
      <c r="QRY11" s="398"/>
      <c r="QRZ11" s="398"/>
      <c r="QSA11" s="398"/>
      <c r="QSB11" s="398"/>
      <c r="QSC11" s="398"/>
      <c r="QSD11" s="398"/>
      <c r="QSE11" s="398"/>
      <c r="QSF11" s="398"/>
      <c r="QSG11" s="398"/>
      <c r="QSH11" s="398"/>
      <c r="QSI11" s="398"/>
      <c r="QSJ11" s="398"/>
      <c r="QSK11" s="398"/>
      <c r="QSL11" s="398"/>
      <c r="QSM11" s="398"/>
      <c r="QSN11" s="398"/>
      <c r="QSO11" s="398"/>
      <c r="QSP11" s="398"/>
      <c r="QSQ11" s="398"/>
      <c r="QSR11" s="398"/>
      <c r="QSS11" s="398"/>
      <c r="QST11" s="398"/>
      <c r="QSU11" s="398"/>
      <c r="QSV11" s="398"/>
      <c r="QSW11" s="398"/>
      <c r="QSX11" s="398"/>
      <c r="QSY11" s="398"/>
      <c r="QSZ11" s="398"/>
      <c r="QTA11" s="398"/>
      <c r="QTB11" s="398"/>
      <c r="QTC11" s="398"/>
      <c r="QTD11" s="398"/>
      <c r="QTE11" s="398"/>
      <c r="QTF11" s="398"/>
      <c r="QTG11" s="398"/>
      <c r="QTH11" s="398"/>
      <c r="QTI11" s="398"/>
      <c r="QTJ11" s="398"/>
      <c r="QTK11" s="398"/>
      <c r="QTL11" s="398"/>
      <c r="QTM11" s="398"/>
      <c r="QTN11" s="398"/>
      <c r="QTO11" s="398"/>
      <c r="QTP11" s="398"/>
      <c r="QTQ11" s="398"/>
      <c r="QTR11" s="398"/>
      <c r="QTS11" s="398"/>
      <c r="QTT11" s="398"/>
      <c r="QTU11" s="398"/>
      <c r="QTV11" s="398"/>
      <c r="QTW11" s="398"/>
      <c r="QTX11" s="398"/>
      <c r="QTY11" s="398"/>
      <c r="QTZ11" s="398"/>
      <c r="QUA11" s="398"/>
      <c r="QUB11" s="398"/>
      <c r="QUC11" s="398"/>
      <c r="QUD11" s="398"/>
      <c r="QUE11" s="398"/>
      <c r="QUF11" s="398"/>
      <c r="QUG11" s="398"/>
      <c r="QUH11" s="398"/>
      <c r="QUI11" s="398"/>
      <c r="QUJ11" s="398"/>
      <c r="QUK11" s="398"/>
      <c r="QUL11" s="398"/>
      <c r="QUM11" s="398"/>
      <c r="QUN11" s="398"/>
      <c r="QUO11" s="398"/>
      <c r="QUP11" s="398"/>
      <c r="QUQ11" s="398"/>
      <c r="QUR11" s="398"/>
      <c r="QUS11" s="398"/>
      <c r="QUT11" s="398"/>
      <c r="QUU11" s="398"/>
      <c r="QUV11" s="398"/>
      <c r="QUW11" s="398"/>
      <c r="QUX11" s="398"/>
      <c r="QUY11" s="398"/>
      <c r="QUZ11" s="398"/>
      <c r="QVA11" s="398"/>
      <c r="QVB11" s="398"/>
      <c r="QVC11" s="398"/>
      <c r="QVD11" s="398"/>
      <c r="QVE11" s="398"/>
      <c r="QVF11" s="398"/>
      <c r="QVG11" s="398"/>
      <c r="QVH11" s="398"/>
      <c r="QVI11" s="398"/>
      <c r="QVJ11" s="398"/>
      <c r="QVK11" s="398"/>
      <c r="QVL11" s="398"/>
      <c r="QVM11" s="398"/>
      <c r="QVN11" s="398"/>
      <c r="QVO11" s="398"/>
      <c r="QVP11" s="398"/>
      <c r="QVQ11" s="398"/>
      <c r="QVR11" s="398"/>
      <c r="QVS11" s="398"/>
      <c r="QVT11" s="398"/>
      <c r="QVU11" s="398"/>
      <c r="QVV11" s="398"/>
      <c r="QVW11" s="398"/>
      <c r="QVX11" s="398"/>
      <c r="QVY11" s="398"/>
      <c r="QVZ11" s="398"/>
      <c r="QWA11" s="398"/>
      <c r="QWB11" s="398"/>
      <c r="QWC11" s="398"/>
      <c r="QWD11" s="398"/>
      <c r="QWE11" s="398"/>
      <c r="QWF11" s="398"/>
      <c r="QWG11" s="398"/>
      <c r="QWH11" s="398"/>
      <c r="QWI11" s="398"/>
      <c r="QWJ11" s="398"/>
      <c r="QWK11" s="398"/>
      <c r="QWL11" s="398"/>
      <c r="QWM11" s="398"/>
      <c r="QWN11" s="398"/>
      <c r="QWO11" s="398"/>
      <c r="QWP11" s="398"/>
      <c r="QWQ11" s="398"/>
      <c r="QWR11" s="398"/>
      <c r="QWS11" s="398"/>
      <c r="QWT11" s="398"/>
      <c r="QWU11" s="398"/>
      <c r="QWV11" s="398"/>
      <c r="QWW11" s="398"/>
      <c r="QWX11" s="398"/>
      <c r="QWY11" s="398"/>
      <c r="QWZ11" s="398"/>
      <c r="QXA11" s="398"/>
      <c r="QXB11" s="398"/>
      <c r="QXC11" s="398"/>
      <c r="QXD11" s="398"/>
      <c r="QXE11" s="398"/>
      <c r="QXF11" s="398"/>
      <c r="QXG11" s="398"/>
      <c r="QXH11" s="398"/>
      <c r="QXI11" s="398"/>
      <c r="QXJ11" s="398"/>
      <c r="QXK11" s="398"/>
      <c r="QXL11" s="398"/>
      <c r="QXM11" s="398"/>
      <c r="QXN11" s="398"/>
      <c r="QXO11" s="398"/>
      <c r="QXP11" s="398"/>
      <c r="QXQ11" s="398"/>
      <c r="QXR11" s="398"/>
      <c r="QXS11" s="398"/>
      <c r="QXT11" s="398"/>
      <c r="QXU11" s="398"/>
      <c r="QXV11" s="398"/>
      <c r="QXW11" s="398"/>
      <c r="QXX11" s="398"/>
      <c r="QXY11" s="398"/>
      <c r="QXZ11" s="398"/>
      <c r="QYA11" s="398"/>
      <c r="QYB11" s="398"/>
      <c r="QYC11" s="398"/>
      <c r="QYD11" s="398"/>
      <c r="QYE11" s="398"/>
      <c r="QYF11" s="398"/>
      <c r="QYG11" s="398"/>
      <c r="QYH11" s="398"/>
      <c r="QYI11" s="398"/>
      <c r="QYJ11" s="398"/>
      <c r="QYK11" s="398"/>
      <c r="QYL11" s="398"/>
      <c r="QYM11" s="398"/>
      <c r="QYN11" s="398"/>
      <c r="QYO11" s="398"/>
      <c r="QYP11" s="398"/>
      <c r="QYQ11" s="398"/>
      <c r="QYR11" s="398"/>
      <c r="QYS11" s="398"/>
      <c r="QYT11" s="398"/>
      <c r="QYU11" s="398"/>
      <c r="QYV11" s="398"/>
      <c r="QYW11" s="398"/>
      <c r="QYX11" s="398"/>
      <c r="QYY11" s="398"/>
      <c r="QYZ11" s="398"/>
      <c r="QZA11" s="398"/>
      <c r="QZB11" s="398"/>
      <c r="QZC11" s="398"/>
      <c r="QZD11" s="398"/>
      <c r="QZE11" s="398"/>
      <c r="QZF11" s="398"/>
      <c r="QZG11" s="398"/>
      <c r="QZH11" s="398"/>
      <c r="QZI11" s="398"/>
      <c r="QZJ11" s="398"/>
      <c r="QZK11" s="398"/>
      <c r="QZL11" s="398"/>
      <c r="QZM11" s="398"/>
      <c r="QZN11" s="398"/>
      <c r="QZO11" s="398"/>
      <c r="QZP11" s="398"/>
      <c r="QZQ11" s="398"/>
      <c r="QZR11" s="398"/>
      <c r="QZS11" s="398"/>
      <c r="QZT11" s="398"/>
      <c r="QZU11" s="398"/>
      <c r="QZV11" s="398"/>
      <c r="QZW11" s="398"/>
      <c r="QZX11" s="398"/>
      <c r="QZY11" s="398"/>
      <c r="QZZ11" s="398"/>
      <c r="RAA11" s="398"/>
      <c r="RAB11" s="398"/>
      <c r="RAC11" s="398"/>
      <c r="RAD11" s="398"/>
      <c r="RAE11" s="398"/>
      <c r="RAF11" s="398"/>
      <c r="RAG11" s="398"/>
      <c r="RAH11" s="398"/>
      <c r="RAI11" s="398"/>
      <c r="RAJ11" s="398"/>
      <c r="RAK11" s="398"/>
      <c r="RAL11" s="398"/>
      <c r="RAM11" s="398"/>
      <c r="RAN11" s="398"/>
      <c r="RAO11" s="398"/>
      <c r="RAP11" s="398"/>
      <c r="RAQ11" s="398"/>
      <c r="RAR11" s="398"/>
      <c r="RAS11" s="398"/>
      <c r="RAT11" s="398"/>
      <c r="RAU11" s="398"/>
      <c r="RAV11" s="398"/>
      <c r="RAW11" s="398"/>
      <c r="RAX11" s="398"/>
      <c r="RAY11" s="398"/>
      <c r="RAZ11" s="398"/>
      <c r="RBA11" s="398"/>
      <c r="RBB11" s="398"/>
      <c r="RBC11" s="398"/>
      <c r="RBD11" s="398"/>
      <c r="RBE11" s="398"/>
      <c r="RBF11" s="398"/>
      <c r="RBG11" s="398"/>
      <c r="RBH11" s="398"/>
      <c r="RBI11" s="398"/>
      <c r="RBJ11" s="398"/>
      <c r="RBK11" s="398"/>
      <c r="RBL11" s="398"/>
      <c r="RBM11" s="398"/>
      <c r="RBN11" s="398"/>
      <c r="RBO11" s="398"/>
      <c r="RBP11" s="398"/>
      <c r="RBQ11" s="398"/>
      <c r="RBR11" s="398"/>
      <c r="RBS11" s="398"/>
      <c r="RBT11" s="398"/>
      <c r="RBU11" s="398"/>
      <c r="RBV11" s="398"/>
      <c r="RBW11" s="398"/>
      <c r="RBX11" s="398"/>
      <c r="RBY11" s="398"/>
      <c r="RBZ11" s="398"/>
      <c r="RCA11" s="398"/>
      <c r="RCB11" s="398"/>
      <c r="RCC11" s="398"/>
      <c r="RCD11" s="398"/>
      <c r="RCE11" s="398"/>
      <c r="RCF11" s="398"/>
      <c r="RCG11" s="398"/>
      <c r="RCH11" s="398"/>
      <c r="RCI11" s="398"/>
      <c r="RCJ11" s="398"/>
      <c r="RCK11" s="398"/>
      <c r="RCL11" s="398"/>
      <c r="RCM11" s="398"/>
      <c r="RCN11" s="398"/>
      <c r="RCO11" s="398"/>
      <c r="RCP11" s="398"/>
      <c r="RCQ11" s="398"/>
      <c r="RCR11" s="398"/>
      <c r="RCS11" s="398"/>
      <c r="RCT11" s="398"/>
      <c r="RCU11" s="398"/>
      <c r="RCV11" s="398"/>
      <c r="RCW11" s="398"/>
      <c r="RCX11" s="398"/>
      <c r="RCY11" s="398"/>
      <c r="RCZ11" s="398"/>
      <c r="RDA11" s="398"/>
      <c r="RDB11" s="398"/>
      <c r="RDC11" s="398"/>
      <c r="RDD11" s="398"/>
      <c r="RDE11" s="398"/>
      <c r="RDF11" s="398"/>
      <c r="RDG11" s="398"/>
      <c r="RDH11" s="398"/>
      <c r="RDI11" s="398"/>
      <c r="RDJ11" s="398"/>
      <c r="RDK11" s="398"/>
      <c r="RDL11" s="398"/>
      <c r="RDM11" s="398"/>
      <c r="RDN11" s="398"/>
      <c r="RDO11" s="398"/>
      <c r="RDP11" s="398"/>
      <c r="RDQ11" s="398"/>
      <c r="RDR11" s="398"/>
      <c r="RDS11" s="398"/>
      <c r="RDT11" s="398"/>
      <c r="RDU11" s="398"/>
      <c r="RDV11" s="398"/>
      <c r="RDW11" s="398"/>
      <c r="RDX11" s="398"/>
      <c r="RDY11" s="398"/>
      <c r="RDZ11" s="398"/>
      <c r="REA11" s="398"/>
      <c r="REB11" s="398"/>
      <c r="REC11" s="398"/>
      <c r="RED11" s="398"/>
      <c r="REE11" s="398"/>
      <c r="REF11" s="398"/>
      <c r="REG11" s="398"/>
      <c r="REH11" s="398"/>
      <c r="REI11" s="398"/>
      <c r="REJ11" s="398"/>
      <c r="REK11" s="398"/>
      <c r="REL11" s="398"/>
      <c r="REM11" s="398"/>
      <c r="REN11" s="398"/>
      <c r="REO11" s="398"/>
      <c r="REP11" s="398"/>
      <c r="REQ11" s="398"/>
      <c r="RER11" s="398"/>
      <c r="RES11" s="398"/>
      <c r="RET11" s="398"/>
      <c r="REU11" s="398"/>
      <c r="REV11" s="398"/>
      <c r="REW11" s="398"/>
      <c r="REX11" s="398"/>
      <c r="REY11" s="398"/>
      <c r="REZ11" s="398"/>
      <c r="RFA11" s="398"/>
      <c r="RFB11" s="398"/>
      <c r="RFC11" s="398"/>
      <c r="RFD11" s="398"/>
      <c r="RFE11" s="398"/>
      <c r="RFF11" s="398"/>
      <c r="RFG11" s="398"/>
      <c r="RFH11" s="398"/>
      <c r="RFI11" s="398"/>
      <c r="RFJ11" s="398"/>
      <c r="RFK11" s="398"/>
      <c r="RFL11" s="398"/>
      <c r="RFM11" s="398"/>
      <c r="RFN11" s="398"/>
      <c r="RFO11" s="398"/>
      <c r="RFP11" s="398"/>
      <c r="RFQ11" s="398"/>
      <c r="RFR11" s="398"/>
      <c r="RFS11" s="398"/>
      <c r="RFT11" s="398"/>
      <c r="RFU11" s="398"/>
      <c r="RFV11" s="398"/>
      <c r="RFW11" s="398"/>
      <c r="RFX11" s="398"/>
      <c r="RFY11" s="398"/>
      <c r="RFZ11" s="398"/>
      <c r="RGA11" s="398"/>
      <c r="RGB11" s="398"/>
      <c r="RGC11" s="398"/>
      <c r="RGD11" s="398"/>
      <c r="RGE11" s="398"/>
      <c r="RGF11" s="398"/>
      <c r="RGG11" s="398"/>
      <c r="RGH11" s="398"/>
      <c r="RGI11" s="398"/>
      <c r="RGJ11" s="398"/>
      <c r="RGK11" s="398"/>
      <c r="RGL11" s="398"/>
      <c r="RGM11" s="398"/>
      <c r="RGN11" s="398"/>
      <c r="RGO11" s="398"/>
      <c r="RGP11" s="398"/>
      <c r="RGQ11" s="398"/>
      <c r="RGR11" s="398"/>
      <c r="RGS11" s="398"/>
      <c r="RGT11" s="398"/>
      <c r="RGU11" s="398"/>
      <c r="RGV11" s="398"/>
      <c r="RGW11" s="398"/>
      <c r="RGX11" s="398"/>
      <c r="RGY11" s="398"/>
      <c r="RGZ11" s="398"/>
      <c r="RHA11" s="398"/>
      <c r="RHB11" s="398"/>
      <c r="RHC11" s="398"/>
      <c r="RHD11" s="398"/>
      <c r="RHE11" s="398"/>
      <c r="RHF11" s="398"/>
      <c r="RHG11" s="398"/>
      <c r="RHH11" s="398"/>
      <c r="RHI11" s="398"/>
      <c r="RHJ11" s="398"/>
      <c r="RHK11" s="398"/>
      <c r="RHL11" s="398"/>
      <c r="RHM11" s="398"/>
      <c r="RHN11" s="398"/>
      <c r="RHO11" s="398"/>
      <c r="RHP11" s="398"/>
      <c r="RHQ11" s="398"/>
      <c r="RHR11" s="398"/>
      <c r="RHS11" s="398"/>
      <c r="RHT11" s="398"/>
      <c r="RHU11" s="398"/>
      <c r="RHV11" s="398"/>
      <c r="RHW11" s="398"/>
      <c r="RHX11" s="398"/>
      <c r="RHY11" s="398"/>
      <c r="RHZ11" s="398"/>
      <c r="RIA11" s="398"/>
      <c r="RIB11" s="398"/>
      <c r="RIC11" s="398"/>
      <c r="RID11" s="398"/>
      <c r="RIE11" s="398"/>
      <c r="RIF11" s="398"/>
      <c r="RIG11" s="398"/>
      <c r="RIH11" s="398"/>
      <c r="RII11" s="398"/>
      <c r="RIJ11" s="398"/>
      <c r="RIK11" s="398"/>
      <c r="RIL11" s="398"/>
      <c r="RIM11" s="398"/>
      <c r="RIN11" s="398"/>
      <c r="RIO11" s="398"/>
      <c r="RIP11" s="398"/>
      <c r="RIQ11" s="398"/>
      <c r="RIR11" s="398"/>
      <c r="RIS11" s="398"/>
      <c r="RIT11" s="398"/>
      <c r="RIU11" s="398"/>
      <c r="RIV11" s="398"/>
      <c r="RIW11" s="398"/>
      <c r="RIX11" s="398"/>
      <c r="RIY11" s="398"/>
      <c r="RIZ11" s="398"/>
      <c r="RJA11" s="398"/>
      <c r="RJB11" s="398"/>
      <c r="RJC11" s="398"/>
      <c r="RJD11" s="398"/>
      <c r="RJE11" s="398"/>
      <c r="RJF11" s="398"/>
      <c r="RJG11" s="398"/>
      <c r="RJH11" s="398"/>
      <c r="RJI11" s="398"/>
      <c r="RJJ11" s="398"/>
      <c r="RJK11" s="398"/>
      <c r="RJL11" s="398"/>
      <c r="RJM11" s="398"/>
      <c r="RJN11" s="398"/>
      <c r="RJO11" s="398"/>
      <c r="RJP11" s="398"/>
      <c r="RJQ11" s="398"/>
      <c r="RJR11" s="398"/>
      <c r="RJS11" s="398"/>
      <c r="RJT11" s="398"/>
      <c r="RJU11" s="398"/>
      <c r="RJV11" s="398"/>
      <c r="RJW11" s="398"/>
      <c r="RJX11" s="398"/>
      <c r="RJY11" s="398"/>
      <c r="RJZ11" s="398"/>
      <c r="RKA11" s="398"/>
      <c r="RKB11" s="398"/>
      <c r="RKC11" s="398"/>
      <c r="RKD11" s="398"/>
      <c r="RKE11" s="398"/>
      <c r="RKF11" s="398"/>
      <c r="RKG11" s="398"/>
      <c r="RKH11" s="398"/>
      <c r="RKI11" s="398"/>
      <c r="RKJ11" s="398"/>
      <c r="RKK11" s="398"/>
      <c r="RKL11" s="398"/>
      <c r="RKM11" s="398"/>
      <c r="RKN11" s="398"/>
      <c r="RKO11" s="398"/>
      <c r="RKP11" s="398"/>
      <c r="RKQ11" s="398"/>
      <c r="RKR11" s="398"/>
      <c r="RKS11" s="398"/>
      <c r="RKT11" s="398"/>
      <c r="RKU11" s="398"/>
      <c r="RKV11" s="398"/>
      <c r="RKW11" s="398"/>
      <c r="RKX11" s="398"/>
      <c r="RKY11" s="398"/>
      <c r="RKZ11" s="398"/>
      <c r="RLA11" s="398"/>
      <c r="RLB11" s="398"/>
      <c r="RLC11" s="398"/>
      <c r="RLD11" s="398"/>
      <c r="RLE11" s="398"/>
      <c r="RLF11" s="398"/>
      <c r="RLG11" s="398"/>
      <c r="RLH11" s="398"/>
      <c r="RLI11" s="398"/>
      <c r="RLJ11" s="398"/>
      <c r="RLK11" s="398"/>
      <c r="RLL11" s="398"/>
      <c r="RLM11" s="398"/>
      <c r="RLN11" s="398"/>
      <c r="RLO11" s="398"/>
      <c r="RLP11" s="398"/>
      <c r="RLQ11" s="398"/>
      <c r="RLR11" s="398"/>
      <c r="RLS11" s="398"/>
      <c r="RLT11" s="398"/>
      <c r="RLU11" s="398"/>
      <c r="RLV11" s="398"/>
      <c r="RLW11" s="398"/>
      <c r="RLX11" s="398"/>
      <c r="RLY11" s="398"/>
      <c r="RLZ11" s="398"/>
      <c r="RMA11" s="398"/>
      <c r="RMB11" s="398"/>
      <c r="RMC11" s="398"/>
      <c r="RMD11" s="398"/>
      <c r="RME11" s="398"/>
      <c r="RMF11" s="398"/>
      <c r="RMG11" s="398"/>
      <c r="RMH11" s="398"/>
      <c r="RMI11" s="398"/>
      <c r="RMJ11" s="398"/>
      <c r="RMK11" s="398"/>
      <c r="RML11" s="398"/>
      <c r="RMM11" s="398"/>
      <c r="RMN11" s="398"/>
      <c r="RMO11" s="398"/>
      <c r="RMP11" s="398"/>
      <c r="RMQ11" s="398"/>
      <c r="RMR11" s="398"/>
      <c r="RMS11" s="398"/>
      <c r="RMT11" s="398"/>
      <c r="RMU11" s="398"/>
      <c r="RMV11" s="398"/>
      <c r="RMW11" s="398"/>
      <c r="RMX11" s="398"/>
      <c r="RMY11" s="398"/>
      <c r="RMZ11" s="398"/>
      <c r="RNA11" s="398"/>
      <c r="RNB11" s="398"/>
      <c r="RNC11" s="398"/>
      <c r="RND11" s="398"/>
      <c r="RNE11" s="398"/>
      <c r="RNF11" s="398"/>
      <c r="RNG11" s="398"/>
      <c r="RNH11" s="398"/>
      <c r="RNI11" s="398"/>
      <c r="RNJ11" s="398"/>
      <c r="RNK11" s="398"/>
      <c r="RNL11" s="398"/>
      <c r="RNM11" s="398"/>
      <c r="RNN11" s="398"/>
      <c r="RNO11" s="398"/>
      <c r="RNP11" s="398"/>
      <c r="RNQ11" s="398"/>
      <c r="RNR11" s="398"/>
      <c r="RNS11" s="398"/>
      <c r="RNT11" s="398"/>
      <c r="RNU11" s="398"/>
      <c r="RNV11" s="398"/>
      <c r="RNW11" s="398"/>
      <c r="RNX11" s="398"/>
      <c r="RNY11" s="398"/>
      <c r="RNZ11" s="398"/>
      <c r="ROA11" s="398"/>
      <c r="ROB11" s="398"/>
      <c r="ROC11" s="398"/>
      <c r="ROD11" s="398"/>
      <c r="ROE11" s="398"/>
      <c r="ROF11" s="398"/>
      <c r="ROG11" s="398"/>
      <c r="ROH11" s="398"/>
      <c r="ROI11" s="398"/>
      <c r="ROJ11" s="398"/>
      <c r="ROK11" s="398"/>
      <c r="ROL11" s="398"/>
      <c r="ROM11" s="398"/>
      <c r="RON11" s="398"/>
      <c r="ROO11" s="398"/>
      <c r="ROP11" s="398"/>
      <c r="ROQ11" s="398"/>
      <c r="ROR11" s="398"/>
      <c r="ROS11" s="398"/>
      <c r="ROT11" s="398"/>
      <c r="ROU11" s="398"/>
      <c r="ROV11" s="398"/>
      <c r="ROW11" s="398"/>
      <c r="ROX11" s="398"/>
      <c r="ROY11" s="398"/>
      <c r="ROZ11" s="398"/>
      <c r="RPA11" s="398"/>
      <c r="RPB11" s="398"/>
      <c r="RPC11" s="398"/>
      <c r="RPD11" s="398"/>
      <c r="RPE11" s="398"/>
      <c r="RPF11" s="398"/>
      <c r="RPG11" s="398"/>
      <c r="RPH11" s="398"/>
      <c r="RPI11" s="398"/>
      <c r="RPJ11" s="398"/>
      <c r="RPK11" s="398"/>
      <c r="RPL11" s="398"/>
      <c r="RPM11" s="398"/>
      <c r="RPN11" s="398"/>
      <c r="RPO11" s="398"/>
      <c r="RPP11" s="398"/>
      <c r="RPQ11" s="398"/>
      <c r="RPR11" s="398"/>
      <c r="RPS11" s="398"/>
      <c r="RPT11" s="398"/>
      <c r="RPU11" s="398"/>
      <c r="RPV11" s="398"/>
      <c r="RPW11" s="398"/>
      <c r="RPX11" s="398"/>
      <c r="RPY11" s="398"/>
      <c r="RPZ11" s="398"/>
      <c r="RQA11" s="398"/>
      <c r="RQB11" s="398"/>
      <c r="RQC11" s="398"/>
      <c r="RQD11" s="398"/>
      <c r="RQE11" s="398"/>
      <c r="RQF11" s="398"/>
      <c r="RQG11" s="398"/>
      <c r="RQH11" s="398"/>
      <c r="RQI11" s="398"/>
      <c r="RQJ11" s="398"/>
      <c r="RQK11" s="398"/>
      <c r="RQL11" s="398"/>
      <c r="RQM11" s="398"/>
      <c r="RQN11" s="398"/>
      <c r="RQO11" s="398"/>
      <c r="RQP11" s="398"/>
      <c r="RQQ11" s="398"/>
      <c r="RQR11" s="398"/>
      <c r="RQS11" s="398"/>
      <c r="RQT11" s="398"/>
      <c r="RQU11" s="398"/>
      <c r="RQV11" s="398"/>
      <c r="RQW11" s="398"/>
      <c r="RQX11" s="398"/>
      <c r="RQY11" s="398"/>
      <c r="RQZ11" s="398"/>
      <c r="RRA11" s="398"/>
      <c r="RRB11" s="398"/>
      <c r="RRC11" s="398"/>
      <c r="RRD11" s="398"/>
      <c r="RRE11" s="398"/>
      <c r="RRF11" s="398"/>
      <c r="RRG11" s="398"/>
      <c r="RRH11" s="398"/>
      <c r="RRI11" s="398"/>
      <c r="RRJ11" s="398"/>
      <c r="RRK11" s="398"/>
      <c r="RRL11" s="398"/>
      <c r="RRM11" s="398"/>
      <c r="RRN11" s="398"/>
      <c r="RRO11" s="398"/>
      <c r="RRP11" s="398"/>
      <c r="RRQ11" s="398"/>
      <c r="RRR11" s="398"/>
      <c r="RRS11" s="398"/>
      <c r="RRT11" s="398"/>
      <c r="RRU11" s="398"/>
      <c r="RRV11" s="398"/>
      <c r="RRW11" s="398"/>
      <c r="RRX11" s="398"/>
      <c r="RRY11" s="398"/>
      <c r="RRZ11" s="398"/>
      <c r="RSA11" s="398"/>
      <c r="RSB11" s="398"/>
      <c r="RSC11" s="398"/>
      <c r="RSD11" s="398"/>
      <c r="RSE11" s="398"/>
      <c r="RSF11" s="398"/>
      <c r="RSG11" s="398"/>
      <c r="RSH11" s="398"/>
      <c r="RSI11" s="398"/>
      <c r="RSJ11" s="398"/>
      <c r="RSK11" s="398"/>
      <c r="RSL11" s="398"/>
      <c r="RSM11" s="398"/>
      <c r="RSN11" s="398"/>
      <c r="RSO11" s="398"/>
      <c r="RSP11" s="398"/>
      <c r="RSQ11" s="398"/>
      <c r="RSR11" s="398"/>
      <c r="RSS11" s="398"/>
      <c r="RST11" s="398"/>
      <c r="RSU11" s="398"/>
      <c r="RSV11" s="398"/>
      <c r="RSW11" s="398"/>
      <c r="RSX11" s="398"/>
      <c r="RSY11" s="398"/>
      <c r="RSZ11" s="398"/>
      <c r="RTA11" s="398"/>
      <c r="RTB11" s="398"/>
      <c r="RTC11" s="398"/>
      <c r="RTD11" s="398"/>
      <c r="RTE11" s="398"/>
      <c r="RTF11" s="398"/>
      <c r="RTG11" s="398"/>
      <c r="RTH11" s="398"/>
      <c r="RTI11" s="398"/>
      <c r="RTJ11" s="398"/>
      <c r="RTK11" s="398"/>
      <c r="RTL11" s="398"/>
      <c r="RTM11" s="398"/>
      <c r="RTN11" s="398"/>
      <c r="RTO11" s="398"/>
      <c r="RTP11" s="398"/>
      <c r="RTQ11" s="398"/>
      <c r="RTR11" s="398"/>
      <c r="RTS11" s="398"/>
      <c r="RTT11" s="398"/>
      <c r="RTU11" s="398"/>
      <c r="RTV11" s="398"/>
      <c r="RTW11" s="398"/>
      <c r="RTX11" s="398"/>
      <c r="RTY11" s="398"/>
      <c r="RTZ11" s="398"/>
      <c r="RUA11" s="398"/>
      <c r="RUB11" s="398"/>
      <c r="RUC11" s="398"/>
      <c r="RUD11" s="398"/>
      <c r="RUE11" s="398"/>
      <c r="RUF11" s="398"/>
      <c r="RUG11" s="398"/>
      <c r="RUH11" s="398"/>
      <c r="RUI11" s="398"/>
      <c r="RUJ11" s="398"/>
      <c r="RUK11" s="398"/>
      <c r="RUL11" s="398"/>
      <c r="RUM11" s="398"/>
      <c r="RUN11" s="398"/>
      <c r="RUO11" s="398"/>
      <c r="RUP11" s="398"/>
      <c r="RUQ11" s="398"/>
      <c r="RUR11" s="398"/>
      <c r="RUS11" s="398"/>
      <c r="RUT11" s="398"/>
      <c r="RUU11" s="398"/>
      <c r="RUV11" s="398"/>
      <c r="RUW11" s="398"/>
      <c r="RUX11" s="398"/>
      <c r="RUY11" s="398"/>
      <c r="RUZ11" s="398"/>
      <c r="RVA11" s="398"/>
      <c r="RVB11" s="398"/>
      <c r="RVC11" s="398"/>
      <c r="RVD11" s="398"/>
      <c r="RVE11" s="398"/>
      <c r="RVF11" s="398"/>
      <c r="RVG11" s="398"/>
      <c r="RVH11" s="398"/>
      <c r="RVI11" s="398"/>
      <c r="RVJ11" s="398"/>
      <c r="RVK11" s="398"/>
      <c r="RVL11" s="398"/>
      <c r="RVM11" s="398"/>
      <c r="RVN11" s="398"/>
      <c r="RVO11" s="398"/>
      <c r="RVP11" s="398"/>
      <c r="RVQ11" s="398"/>
      <c r="RVR11" s="398"/>
      <c r="RVS11" s="398"/>
      <c r="RVT11" s="398"/>
      <c r="RVU11" s="398"/>
      <c r="RVV11" s="398"/>
      <c r="RVW11" s="398"/>
      <c r="RVX11" s="398"/>
      <c r="RVY11" s="398"/>
      <c r="RVZ11" s="398"/>
      <c r="RWA11" s="398"/>
      <c r="RWB11" s="398"/>
      <c r="RWC11" s="398"/>
      <c r="RWD11" s="398"/>
      <c r="RWE11" s="398"/>
      <c r="RWF11" s="398"/>
      <c r="RWG11" s="398"/>
      <c r="RWH11" s="398"/>
      <c r="RWI11" s="398"/>
      <c r="RWJ11" s="398"/>
      <c r="RWK11" s="398"/>
      <c r="RWL11" s="398"/>
      <c r="RWM11" s="398"/>
      <c r="RWN11" s="398"/>
      <c r="RWO11" s="398"/>
      <c r="RWP11" s="398"/>
      <c r="RWQ11" s="398"/>
      <c r="RWR11" s="398"/>
      <c r="RWS11" s="398"/>
      <c r="RWT11" s="398"/>
      <c r="RWU11" s="398"/>
      <c r="RWV11" s="398"/>
      <c r="RWW11" s="398"/>
      <c r="RWX11" s="398"/>
      <c r="RWY11" s="398"/>
      <c r="RWZ11" s="398"/>
      <c r="RXA11" s="398"/>
      <c r="RXB11" s="398"/>
      <c r="RXC11" s="398"/>
      <c r="RXD11" s="398"/>
      <c r="RXE11" s="398"/>
      <c r="RXF11" s="398"/>
      <c r="RXG11" s="398"/>
      <c r="RXH11" s="398"/>
      <c r="RXI11" s="398"/>
      <c r="RXJ11" s="398"/>
      <c r="RXK11" s="398"/>
      <c r="RXL11" s="398"/>
      <c r="RXM11" s="398"/>
      <c r="RXN11" s="398"/>
      <c r="RXO11" s="398"/>
      <c r="RXP11" s="398"/>
      <c r="RXQ11" s="398"/>
      <c r="RXR11" s="398"/>
      <c r="RXS11" s="398"/>
      <c r="RXT11" s="398"/>
      <c r="RXU11" s="398"/>
      <c r="RXV11" s="398"/>
      <c r="RXW11" s="398"/>
      <c r="RXX11" s="398"/>
      <c r="RXY11" s="398"/>
      <c r="RXZ11" s="398"/>
      <c r="RYA11" s="398"/>
      <c r="RYB11" s="398"/>
      <c r="RYC11" s="398"/>
      <c r="RYD11" s="398"/>
      <c r="RYE11" s="398"/>
      <c r="RYF11" s="398"/>
      <c r="RYG11" s="398"/>
      <c r="RYH11" s="398"/>
      <c r="RYI11" s="398"/>
      <c r="RYJ11" s="398"/>
      <c r="RYK11" s="398"/>
      <c r="RYL11" s="398"/>
      <c r="RYM11" s="398"/>
      <c r="RYN11" s="398"/>
      <c r="RYO11" s="398"/>
      <c r="RYP11" s="398"/>
      <c r="RYQ11" s="398"/>
      <c r="RYR11" s="398"/>
      <c r="RYS11" s="398"/>
      <c r="RYT11" s="398"/>
      <c r="RYU11" s="398"/>
      <c r="RYV11" s="398"/>
      <c r="RYW11" s="398"/>
      <c r="RYX11" s="398"/>
      <c r="RYY11" s="398"/>
      <c r="RYZ11" s="398"/>
      <c r="RZA11" s="398"/>
      <c r="RZB11" s="398"/>
      <c r="RZC11" s="398"/>
      <c r="RZD11" s="398"/>
      <c r="RZE11" s="398"/>
      <c r="RZF11" s="398"/>
      <c r="RZG11" s="398"/>
      <c r="RZH11" s="398"/>
      <c r="RZI11" s="398"/>
      <c r="RZJ11" s="398"/>
      <c r="RZK11" s="398"/>
      <c r="RZL11" s="398"/>
      <c r="RZM11" s="398"/>
      <c r="RZN11" s="398"/>
      <c r="RZO11" s="398"/>
      <c r="RZP11" s="398"/>
      <c r="RZQ11" s="398"/>
      <c r="RZR11" s="398"/>
      <c r="RZS11" s="398"/>
      <c r="RZT11" s="398"/>
      <c r="RZU11" s="398"/>
      <c r="RZV11" s="398"/>
      <c r="RZW11" s="398"/>
      <c r="RZX11" s="398"/>
      <c r="RZY11" s="398"/>
      <c r="RZZ11" s="398"/>
      <c r="SAA11" s="398"/>
      <c r="SAB11" s="398"/>
      <c r="SAC11" s="398"/>
      <c r="SAD11" s="398"/>
      <c r="SAE11" s="398"/>
      <c r="SAF11" s="398"/>
      <c r="SAG11" s="398"/>
      <c r="SAH11" s="398"/>
      <c r="SAI11" s="398"/>
      <c r="SAJ11" s="398"/>
      <c r="SAK11" s="398"/>
      <c r="SAL11" s="398"/>
      <c r="SAM11" s="398"/>
      <c r="SAN11" s="398"/>
      <c r="SAO11" s="398"/>
      <c r="SAP11" s="398"/>
      <c r="SAQ11" s="398"/>
      <c r="SAR11" s="398"/>
      <c r="SAS11" s="398"/>
      <c r="SAT11" s="398"/>
      <c r="SAU11" s="398"/>
      <c r="SAV11" s="398"/>
      <c r="SAW11" s="398"/>
      <c r="SAX11" s="398"/>
      <c r="SAY11" s="398"/>
      <c r="SAZ11" s="398"/>
      <c r="SBA11" s="398"/>
      <c r="SBB11" s="398"/>
      <c r="SBC11" s="398"/>
      <c r="SBD11" s="398"/>
      <c r="SBE11" s="398"/>
      <c r="SBF11" s="398"/>
      <c r="SBG11" s="398"/>
      <c r="SBH11" s="398"/>
      <c r="SBI11" s="398"/>
      <c r="SBJ11" s="398"/>
      <c r="SBK11" s="398"/>
      <c r="SBL11" s="398"/>
      <c r="SBM11" s="398"/>
      <c r="SBN11" s="398"/>
      <c r="SBO11" s="398"/>
      <c r="SBP11" s="398"/>
      <c r="SBQ11" s="398"/>
      <c r="SBR11" s="398"/>
      <c r="SBS11" s="398"/>
      <c r="SBT11" s="398"/>
      <c r="SBU11" s="398"/>
      <c r="SBV11" s="398"/>
      <c r="SBW11" s="398"/>
      <c r="SBX11" s="398"/>
      <c r="SBY11" s="398"/>
      <c r="SBZ11" s="398"/>
      <c r="SCA11" s="398"/>
      <c r="SCB11" s="398"/>
      <c r="SCC11" s="398"/>
      <c r="SCD11" s="398"/>
      <c r="SCE11" s="398"/>
      <c r="SCF11" s="398"/>
      <c r="SCG11" s="398"/>
      <c r="SCH11" s="398"/>
      <c r="SCI11" s="398"/>
      <c r="SCJ11" s="398"/>
      <c r="SCK11" s="398"/>
      <c r="SCL11" s="398"/>
      <c r="SCM11" s="398"/>
      <c r="SCN11" s="398"/>
      <c r="SCO11" s="398"/>
      <c r="SCP11" s="398"/>
      <c r="SCQ11" s="398"/>
      <c r="SCR11" s="398"/>
      <c r="SCS11" s="398"/>
      <c r="SCT11" s="398"/>
      <c r="SCU11" s="398"/>
      <c r="SCV11" s="398"/>
      <c r="SCW11" s="398"/>
      <c r="SCX11" s="398"/>
      <c r="SCY11" s="398"/>
      <c r="SCZ11" s="398"/>
      <c r="SDA11" s="398"/>
      <c r="SDB11" s="398"/>
      <c r="SDC11" s="398"/>
      <c r="SDD11" s="398"/>
      <c r="SDE11" s="398"/>
      <c r="SDF11" s="398"/>
      <c r="SDG11" s="398"/>
      <c r="SDH11" s="398"/>
      <c r="SDI11" s="398"/>
      <c r="SDJ11" s="398"/>
      <c r="SDK11" s="398"/>
      <c r="SDL11" s="398"/>
      <c r="SDM11" s="398"/>
      <c r="SDN11" s="398"/>
      <c r="SDO11" s="398"/>
      <c r="SDP11" s="398"/>
      <c r="SDQ11" s="398"/>
      <c r="SDR11" s="398"/>
      <c r="SDS11" s="398"/>
      <c r="SDT11" s="398"/>
      <c r="SDU11" s="398"/>
      <c r="SDV11" s="398"/>
      <c r="SDW11" s="398"/>
      <c r="SDX11" s="398"/>
      <c r="SDY11" s="398"/>
      <c r="SDZ11" s="398"/>
      <c r="SEA11" s="398"/>
      <c r="SEB11" s="398"/>
      <c r="SEC11" s="398"/>
      <c r="SED11" s="398"/>
      <c r="SEE11" s="398"/>
      <c r="SEF11" s="398"/>
      <c r="SEG11" s="398"/>
      <c r="SEH11" s="398"/>
      <c r="SEI11" s="398"/>
      <c r="SEJ11" s="398"/>
      <c r="SEK11" s="398"/>
      <c r="SEL11" s="398"/>
      <c r="SEM11" s="398"/>
      <c r="SEN11" s="398"/>
      <c r="SEO11" s="398"/>
      <c r="SEP11" s="398"/>
      <c r="SEQ11" s="398"/>
      <c r="SER11" s="398"/>
      <c r="SES11" s="398"/>
      <c r="SET11" s="398"/>
      <c r="SEU11" s="398"/>
      <c r="SEV11" s="398"/>
      <c r="SEW11" s="398"/>
      <c r="SEX11" s="398"/>
      <c r="SEY11" s="398"/>
      <c r="SEZ11" s="398"/>
      <c r="SFA11" s="398"/>
      <c r="SFB11" s="398"/>
      <c r="SFC11" s="398"/>
      <c r="SFD11" s="398"/>
      <c r="SFE11" s="398"/>
      <c r="SFF11" s="398"/>
      <c r="SFG11" s="398"/>
      <c r="SFH11" s="398"/>
      <c r="SFI11" s="398"/>
      <c r="SFJ11" s="398"/>
      <c r="SFK11" s="398"/>
      <c r="SFL11" s="398"/>
      <c r="SFM11" s="398"/>
      <c r="SFN11" s="398"/>
      <c r="SFO11" s="398"/>
      <c r="SFP11" s="398"/>
      <c r="SFQ11" s="398"/>
      <c r="SFR11" s="398"/>
      <c r="SFS11" s="398"/>
      <c r="SFT11" s="398"/>
      <c r="SFU11" s="398"/>
      <c r="SFV11" s="398"/>
      <c r="SFW11" s="398"/>
      <c r="SFX11" s="398"/>
      <c r="SFY11" s="398"/>
      <c r="SFZ11" s="398"/>
      <c r="SGA11" s="398"/>
      <c r="SGB11" s="398"/>
      <c r="SGC11" s="398"/>
      <c r="SGD11" s="398"/>
      <c r="SGE11" s="398"/>
      <c r="SGF11" s="398"/>
      <c r="SGG11" s="398"/>
      <c r="SGH11" s="398"/>
      <c r="SGI11" s="398"/>
      <c r="SGJ11" s="398"/>
      <c r="SGK11" s="398"/>
      <c r="SGL11" s="398"/>
      <c r="SGM11" s="398"/>
      <c r="SGN11" s="398"/>
      <c r="SGO11" s="398"/>
      <c r="SGP11" s="398"/>
      <c r="SGQ11" s="398"/>
      <c r="SGR11" s="398"/>
      <c r="SGS11" s="398"/>
      <c r="SGT11" s="398"/>
      <c r="SGU11" s="398"/>
      <c r="SGV11" s="398"/>
      <c r="SGW11" s="398"/>
      <c r="SGX11" s="398"/>
      <c r="SGY11" s="398"/>
      <c r="SGZ11" s="398"/>
      <c r="SHA11" s="398"/>
      <c r="SHB11" s="398"/>
      <c r="SHC11" s="398"/>
      <c r="SHD11" s="398"/>
      <c r="SHE11" s="398"/>
      <c r="SHF11" s="398"/>
      <c r="SHG11" s="398"/>
      <c r="SHH11" s="398"/>
      <c r="SHI11" s="398"/>
      <c r="SHJ11" s="398"/>
      <c r="SHK11" s="398"/>
      <c r="SHL11" s="398"/>
      <c r="SHM11" s="398"/>
      <c r="SHN11" s="398"/>
      <c r="SHO11" s="398"/>
      <c r="SHP11" s="398"/>
      <c r="SHQ11" s="398"/>
      <c r="SHR11" s="398"/>
      <c r="SHS11" s="398"/>
      <c r="SHT11" s="398"/>
      <c r="SHU11" s="398"/>
      <c r="SHV11" s="398"/>
      <c r="SHW11" s="398"/>
      <c r="SHX11" s="398"/>
      <c r="SHY11" s="398"/>
      <c r="SHZ11" s="398"/>
      <c r="SIA11" s="398"/>
      <c r="SIB11" s="398"/>
      <c r="SIC11" s="398"/>
      <c r="SID11" s="398"/>
      <c r="SIE11" s="398"/>
      <c r="SIF11" s="398"/>
      <c r="SIG11" s="398"/>
      <c r="SIH11" s="398"/>
      <c r="SII11" s="398"/>
      <c r="SIJ11" s="398"/>
      <c r="SIK11" s="398"/>
      <c r="SIL11" s="398"/>
      <c r="SIM11" s="398"/>
      <c r="SIN11" s="398"/>
      <c r="SIO11" s="398"/>
      <c r="SIP11" s="398"/>
      <c r="SIQ11" s="398"/>
      <c r="SIR11" s="398"/>
      <c r="SIS11" s="398"/>
      <c r="SIT11" s="398"/>
      <c r="SIU11" s="398"/>
      <c r="SIV11" s="398"/>
      <c r="SIW11" s="398"/>
      <c r="SIX11" s="398"/>
      <c r="SIY11" s="398"/>
      <c r="SIZ11" s="398"/>
      <c r="SJA11" s="398"/>
      <c r="SJB11" s="398"/>
      <c r="SJC11" s="398"/>
      <c r="SJD11" s="398"/>
      <c r="SJE11" s="398"/>
      <c r="SJF11" s="398"/>
      <c r="SJG11" s="398"/>
      <c r="SJH11" s="398"/>
      <c r="SJI11" s="398"/>
      <c r="SJJ11" s="398"/>
      <c r="SJK11" s="398"/>
      <c r="SJL11" s="398"/>
      <c r="SJM11" s="398"/>
      <c r="SJN11" s="398"/>
      <c r="SJO11" s="398"/>
      <c r="SJP11" s="398"/>
      <c r="SJQ11" s="398"/>
      <c r="SJR11" s="398"/>
      <c r="SJS11" s="398"/>
      <c r="SJT11" s="398"/>
      <c r="SJU11" s="398"/>
      <c r="SJV11" s="398"/>
      <c r="SJW11" s="398"/>
      <c r="SJX11" s="398"/>
      <c r="SJY11" s="398"/>
      <c r="SJZ11" s="398"/>
      <c r="SKA11" s="398"/>
      <c r="SKB11" s="398"/>
      <c r="SKC11" s="398"/>
      <c r="SKD11" s="398"/>
      <c r="SKE11" s="398"/>
      <c r="SKF11" s="398"/>
      <c r="SKG11" s="398"/>
      <c r="SKH11" s="398"/>
      <c r="SKI11" s="398"/>
      <c r="SKJ11" s="398"/>
      <c r="SKK11" s="398"/>
      <c r="SKL11" s="398"/>
      <c r="SKM11" s="398"/>
      <c r="SKN11" s="398"/>
      <c r="SKO11" s="398"/>
      <c r="SKP11" s="398"/>
      <c r="SKQ11" s="398"/>
      <c r="SKR11" s="398"/>
      <c r="SKS11" s="398"/>
      <c r="SKT11" s="398"/>
      <c r="SKU11" s="398"/>
      <c r="SKV11" s="398"/>
      <c r="SKW11" s="398"/>
      <c r="SKX11" s="398"/>
      <c r="SKY11" s="398"/>
      <c r="SKZ11" s="398"/>
      <c r="SLA11" s="398"/>
      <c r="SLB11" s="398"/>
      <c r="SLC11" s="398"/>
      <c r="SLD11" s="398"/>
      <c r="SLE11" s="398"/>
      <c r="SLF11" s="398"/>
      <c r="SLG11" s="398"/>
      <c r="SLH11" s="398"/>
      <c r="SLI11" s="398"/>
      <c r="SLJ11" s="398"/>
      <c r="SLK11" s="398"/>
      <c r="SLL11" s="398"/>
      <c r="SLM11" s="398"/>
      <c r="SLN11" s="398"/>
      <c r="SLO11" s="398"/>
      <c r="SLP11" s="398"/>
      <c r="SLQ11" s="398"/>
      <c r="SLR11" s="398"/>
      <c r="SLS11" s="398"/>
      <c r="SLT11" s="398"/>
      <c r="SLU11" s="398"/>
      <c r="SLV11" s="398"/>
      <c r="SLW11" s="398"/>
      <c r="SLX11" s="398"/>
      <c r="SLY11" s="398"/>
      <c r="SLZ11" s="398"/>
      <c r="SMA11" s="398"/>
      <c r="SMB11" s="398"/>
      <c r="SMC11" s="398"/>
      <c r="SMD11" s="398"/>
      <c r="SME11" s="398"/>
      <c r="SMF11" s="398"/>
      <c r="SMG11" s="398"/>
      <c r="SMH11" s="398"/>
      <c r="SMI11" s="398"/>
      <c r="SMJ11" s="398"/>
      <c r="SMK11" s="398"/>
      <c r="SML11" s="398"/>
      <c r="SMM11" s="398"/>
      <c r="SMN11" s="398"/>
      <c r="SMO11" s="398"/>
      <c r="SMP11" s="398"/>
      <c r="SMQ11" s="398"/>
      <c r="SMR11" s="398"/>
      <c r="SMS11" s="398"/>
      <c r="SMT11" s="398"/>
      <c r="SMU11" s="398"/>
      <c r="SMV11" s="398"/>
      <c r="SMW11" s="398"/>
      <c r="SMX11" s="398"/>
      <c r="SMY11" s="398"/>
      <c r="SMZ11" s="398"/>
      <c r="SNA11" s="398"/>
      <c r="SNB11" s="398"/>
      <c r="SNC11" s="398"/>
      <c r="SND11" s="398"/>
      <c r="SNE11" s="398"/>
      <c r="SNF11" s="398"/>
      <c r="SNG11" s="398"/>
      <c r="SNH11" s="398"/>
      <c r="SNI11" s="398"/>
      <c r="SNJ11" s="398"/>
      <c r="SNK11" s="398"/>
      <c r="SNL11" s="398"/>
      <c r="SNM11" s="398"/>
      <c r="SNN11" s="398"/>
      <c r="SNO11" s="398"/>
      <c r="SNP11" s="398"/>
      <c r="SNQ11" s="398"/>
      <c r="SNR11" s="398"/>
      <c r="SNS11" s="398"/>
      <c r="SNT11" s="398"/>
      <c r="SNU11" s="398"/>
      <c r="SNV11" s="398"/>
      <c r="SNW11" s="398"/>
      <c r="SNX11" s="398"/>
      <c r="SNY11" s="398"/>
      <c r="SNZ11" s="398"/>
      <c r="SOA11" s="398"/>
      <c r="SOB11" s="398"/>
      <c r="SOC11" s="398"/>
      <c r="SOD11" s="398"/>
      <c r="SOE11" s="398"/>
      <c r="SOF11" s="398"/>
      <c r="SOG11" s="398"/>
      <c r="SOH11" s="398"/>
      <c r="SOI11" s="398"/>
      <c r="SOJ11" s="398"/>
      <c r="SOK11" s="398"/>
      <c r="SOL11" s="398"/>
      <c r="SOM11" s="398"/>
      <c r="SON11" s="398"/>
      <c r="SOO11" s="398"/>
      <c r="SOP11" s="398"/>
      <c r="SOQ11" s="398"/>
      <c r="SOR11" s="398"/>
      <c r="SOS11" s="398"/>
      <c r="SOT11" s="398"/>
      <c r="SOU11" s="398"/>
      <c r="SOV11" s="398"/>
      <c r="SOW11" s="398"/>
      <c r="SOX11" s="398"/>
      <c r="SOY11" s="398"/>
      <c r="SOZ11" s="398"/>
      <c r="SPA11" s="398"/>
      <c r="SPB11" s="398"/>
      <c r="SPC11" s="398"/>
      <c r="SPD11" s="398"/>
      <c r="SPE11" s="398"/>
      <c r="SPF11" s="398"/>
      <c r="SPG11" s="398"/>
      <c r="SPH11" s="398"/>
      <c r="SPI11" s="398"/>
      <c r="SPJ11" s="398"/>
      <c r="SPK11" s="398"/>
      <c r="SPL11" s="398"/>
      <c r="SPM11" s="398"/>
      <c r="SPN11" s="398"/>
      <c r="SPO11" s="398"/>
      <c r="SPP11" s="398"/>
      <c r="SPQ11" s="398"/>
      <c r="SPR11" s="398"/>
      <c r="SPS11" s="398"/>
      <c r="SPT11" s="398"/>
      <c r="SPU11" s="398"/>
      <c r="SPV11" s="398"/>
      <c r="SPW11" s="398"/>
      <c r="SPX11" s="398"/>
      <c r="SPY11" s="398"/>
      <c r="SPZ11" s="398"/>
      <c r="SQA11" s="398"/>
      <c r="SQB11" s="398"/>
      <c r="SQC11" s="398"/>
      <c r="SQD11" s="398"/>
      <c r="SQE11" s="398"/>
      <c r="SQF11" s="398"/>
      <c r="SQG11" s="398"/>
      <c r="SQH11" s="398"/>
      <c r="SQI11" s="398"/>
      <c r="SQJ11" s="398"/>
      <c r="SQK11" s="398"/>
      <c r="SQL11" s="398"/>
      <c r="SQM11" s="398"/>
      <c r="SQN11" s="398"/>
      <c r="SQO11" s="398"/>
      <c r="SQP11" s="398"/>
      <c r="SQQ11" s="398"/>
      <c r="SQR11" s="398"/>
      <c r="SQS11" s="398"/>
      <c r="SQT11" s="398"/>
      <c r="SQU11" s="398"/>
      <c r="SQV11" s="398"/>
      <c r="SQW11" s="398"/>
      <c r="SQX11" s="398"/>
      <c r="SQY11" s="398"/>
      <c r="SQZ11" s="398"/>
      <c r="SRA11" s="398"/>
      <c r="SRB11" s="398"/>
      <c r="SRC11" s="398"/>
      <c r="SRD11" s="398"/>
      <c r="SRE11" s="398"/>
      <c r="SRF11" s="398"/>
      <c r="SRG11" s="398"/>
      <c r="SRH11" s="398"/>
      <c r="SRI11" s="398"/>
      <c r="SRJ11" s="398"/>
      <c r="SRK11" s="398"/>
      <c r="SRL11" s="398"/>
      <c r="SRM11" s="398"/>
      <c r="SRN11" s="398"/>
      <c r="SRO11" s="398"/>
      <c r="SRP11" s="398"/>
      <c r="SRQ11" s="398"/>
      <c r="SRR11" s="398"/>
      <c r="SRS11" s="398"/>
      <c r="SRT11" s="398"/>
      <c r="SRU11" s="398"/>
      <c r="SRV11" s="398"/>
      <c r="SRW11" s="398"/>
      <c r="SRX11" s="398"/>
      <c r="SRY11" s="398"/>
      <c r="SRZ11" s="398"/>
      <c r="SSA11" s="398"/>
      <c r="SSB11" s="398"/>
      <c r="SSC11" s="398"/>
      <c r="SSD11" s="398"/>
      <c r="SSE11" s="398"/>
      <c r="SSF11" s="398"/>
      <c r="SSG11" s="398"/>
      <c r="SSH11" s="398"/>
      <c r="SSI11" s="398"/>
      <c r="SSJ11" s="398"/>
      <c r="SSK11" s="398"/>
      <c r="SSL11" s="398"/>
      <c r="SSM11" s="398"/>
      <c r="SSN11" s="398"/>
      <c r="SSO11" s="398"/>
      <c r="SSP11" s="398"/>
      <c r="SSQ11" s="398"/>
      <c r="SSR11" s="398"/>
      <c r="SSS11" s="398"/>
      <c r="SST11" s="398"/>
      <c r="SSU11" s="398"/>
      <c r="SSV11" s="398"/>
      <c r="SSW11" s="398"/>
      <c r="SSX11" s="398"/>
      <c r="SSY11" s="398"/>
      <c r="SSZ11" s="398"/>
      <c r="STA11" s="398"/>
      <c r="STB11" s="398"/>
      <c r="STC11" s="398"/>
      <c r="STD11" s="398"/>
      <c r="STE11" s="398"/>
      <c r="STF11" s="398"/>
      <c r="STG11" s="398"/>
      <c r="STH11" s="398"/>
      <c r="STI11" s="398"/>
      <c r="STJ11" s="398"/>
      <c r="STK11" s="398"/>
      <c r="STL11" s="398"/>
      <c r="STM11" s="398"/>
      <c r="STN11" s="398"/>
      <c r="STO11" s="398"/>
      <c r="STP11" s="398"/>
      <c r="STQ11" s="398"/>
      <c r="STR11" s="398"/>
      <c r="STS11" s="398"/>
      <c r="STT11" s="398"/>
      <c r="STU11" s="398"/>
      <c r="STV11" s="398"/>
      <c r="STW11" s="398"/>
      <c r="STX11" s="398"/>
      <c r="STY11" s="398"/>
      <c r="STZ11" s="398"/>
      <c r="SUA11" s="398"/>
      <c r="SUB11" s="398"/>
      <c r="SUC11" s="398"/>
      <c r="SUD11" s="398"/>
      <c r="SUE11" s="398"/>
      <c r="SUF11" s="398"/>
      <c r="SUG11" s="398"/>
      <c r="SUH11" s="398"/>
      <c r="SUI11" s="398"/>
      <c r="SUJ11" s="398"/>
      <c r="SUK11" s="398"/>
      <c r="SUL11" s="398"/>
      <c r="SUM11" s="398"/>
      <c r="SUN11" s="398"/>
      <c r="SUO11" s="398"/>
      <c r="SUP11" s="398"/>
      <c r="SUQ11" s="398"/>
      <c r="SUR11" s="398"/>
      <c r="SUS11" s="398"/>
      <c r="SUT11" s="398"/>
      <c r="SUU11" s="398"/>
      <c r="SUV11" s="398"/>
      <c r="SUW11" s="398"/>
      <c r="SUX11" s="398"/>
      <c r="SUY11" s="398"/>
      <c r="SUZ11" s="398"/>
      <c r="SVA11" s="398"/>
      <c r="SVB11" s="398"/>
      <c r="SVC11" s="398"/>
      <c r="SVD11" s="398"/>
      <c r="SVE11" s="398"/>
      <c r="SVF11" s="398"/>
      <c r="SVG11" s="398"/>
      <c r="SVH11" s="398"/>
      <c r="SVI11" s="398"/>
      <c r="SVJ11" s="398"/>
      <c r="SVK11" s="398"/>
      <c r="SVL11" s="398"/>
      <c r="SVM11" s="398"/>
      <c r="SVN11" s="398"/>
      <c r="SVO11" s="398"/>
      <c r="SVP11" s="398"/>
      <c r="SVQ11" s="398"/>
      <c r="SVR11" s="398"/>
      <c r="SVS11" s="398"/>
      <c r="SVT11" s="398"/>
      <c r="SVU11" s="398"/>
      <c r="SVV11" s="398"/>
      <c r="SVW11" s="398"/>
      <c r="SVX11" s="398"/>
      <c r="SVY11" s="398"/>
      <c r="SVZ11" s="398"/>
      <c r="SWA11" s="398"/>
      <c r="SWB11" s="398"/>
      <c r="SWC11" s="398"/>
      <c r="SWD11" s="398"/>
      <c r="SWE11" s="398"/>
      <c r="SWF11" s="398"/>
      <c r="SWG11" s="398"/>
      <c r="SWH11" s="398"/>
      <c r="SWI11" s="398"/>
      <c r="SWJ11" s="398"/>
      <c r="SWK11" s="398"/>
      <c r="SWL11" s="398"/>
      <c r="SWM11" s="398"/>
      <c r="SWN11" s="398"/>
      <c r="SWO11" s="398"/>
      <c r="SWP11" s="398"/>
      <c r="SWQ11" s="398"/>
      <c r="SWR11" s="398"/>
      <c r="SWS11" s="398"/>
      <c r="SWT11" s="398"/>
      <c r="SWU11" s="398"/>
      <c r="SWV11" s="398"/>
      <c r="SWW11" s="398"/>
      <c r="SWX11" s="398"/>
      <c r="SWY11" s="398"/>
      <c r="SWZ11" s="398"/>
      <c r="SXA11" s="398"/>
      <c r="SXB11" s="398"/>
      <c r="SXC11" s="398"/>
      <c r="SXD11" s="398"/>
      <c r="SXE11" s="398"/>
      <c r="SXF11" s="398"/>
      <c r="SXG11" s="398"/>
      <c r="SXH11" s="398"/>
      <c r="SXI11" s="398"/>
      <c r="SXJ11" s="398"/>
      <c r="SXK11" s="398"/>
      <c r="SXL11" s="398"/>
      <c r="SXM11" s="398"/>
      <c r="SXN11" s="398"/>
      <c r="SXO11" s="398"/>
      <c r="SXP11" s="398"/>
      <c r="SXQ11" s="398"/>
      <c r="SXR11" s="398"/>
      <c r="SXS11" s="398"/>
      <c r="SXT11" s="398"/>
      <c r="SXU11" s="398"/>
      <c r="SXV11" s="398"/>
      <c r="SXW11" s="398"/>
      <c r="SXX11" s="398"/>
      <c r="SXY11" s="398"/>
      <c r="SXZ11" s="398"/>
      <c r="SYA11" s="398"/>
      <c r="SYB11" s="398"/>
      <c r="SYC11" s="398"/>
      <c r="SYD11" s="398"/>
      <c r="SYE11" s="398"/>
      <c r="SYF11" s="398"/>
      <c r="SYG11" s="398"/>
      <c r="SYH11" s="398"/>
      <c r="SYI11" s="398"/>
      <c r="SYJ11" s="398"/>
      <c r="SYK11" s="398"/>
      <c r="SYL11" s="398"/>
      <c r="SYM11" s="398"/>
      <c r="SYN11" s="398"/>
      <c r="SYO11" s="398"/>
      <c r="SYP11" s="398"/>
      <c r="SYQ11" s="398"/>
      <c r="SYR11" s="398"/>
      <c r="SYS11" s="398"/>
      <c r="SYT11" s="398"/>
      <c r="SYU11" s="398"/>
      <c r="SYV11" s="398"/>
      <c r="SYW11" s="398"/>
      <c r="SYX11" s="398"/>
      <c r="SYY11" s="398"/>
      <c r="SYZ11" s="398"/>
      <c r="SZA11" s="398"/>
      <c r="SZB11" s="398"/>
      <c r="SZC11" s="398"/>
      <c r="SZD11" s="398"/>
      <c r="SZE11" s="398"/>
      <c r="SZF11" s="398"/>
      <c r="SZG11" s="398"/>
      <c r="SZH11" s="398"/>
      <c r="SZI11" s="398"/>
      <c r="SZJ11" s="398"/>
      <c r="SZK11" s="398"/>
      <c r="SZL11" s="398"/>
      <c r="SZM11" s="398"/>
      <c r="SZN11" s="398"/>
      <c r="SZO11" s="398"/>
      <c r="SZP11" s="398"/>
      <c r="SZQ11" s="398"/>
      <c r="SZR11" s="398"/>
      <c r="SZS11" s="398"/>
      <c r="SZT11" s="398"/>
      <c r="SZU11" s="398"/>
      <c r="SZV11" s="398"/>
      <c r="SZW11" s="398"/>
      <c r="SZX11" s="398"/>
      <c r="SZY11" s="398"/>
      <c r="SZZ11" s="398"/>
      <c r="TAA11" s="398"/>
      <c r="TAB11" s="398"/>
      <c r="TAC11" s="398"/>
      <c r="TAD11" s="398"/>
      <c r="TAE11" s="398"/>
      <c r="TAF11" s="398"/>
      <c r="TAG11" s="398"/>
      <c r="TAH11" s="398"/>
      <c r="TAI11" s="398"/>
      <c r="TAJ11" s="398"/>
      <c r="TAK11" s="398"/>
      <c r="TAL11" s="398"/>
      <c r="TAM11" s="398"/>
      <c r="TAN11" s="398"/>
      <c r="TAO11" s="398"/>
      <c r="TAP11" s="398"/>
      <c r="TAQ11" s="398"/>
      <c r="TAR11" s="398"/>
      <c r="TAS11" s="398"/>
      <c r="TAT11" s="398"/>
      <c r="TAU11" s="398"/>
      <c r="TAV11" s="398"/>
      <c r="TAW11" s="398"/>
      <c r="TAX11" s="398"/>
      <c r="TAY11" s="398"/>
      <c r="TAZ11" s="398"/>
      <c r="TBA11" s="398"/>
      <c r="TBB11" s="398"/>
      <c r="TBC11" s="398"/>
      <c r="TBD11" s="398"/>
      <c r="TBE11" s="398"/>
      <c r="TBF11" s="398"/>
      <c r="TBG11" s="398"/>
      <c r="TBH11" s="398"/>
      <c r="TBI11" s="398"/>
      <c r="TBJ11" s="398"/>
      <c r="TBK11" s="398"/>
      <c r="TBL11" s="398"/>
      <c r="TBM11" s="398"/>
      <c r="TBN11" s="398"/>
      <c r="TBO11" s="398"/>
      <c r="TBP11" s="398"/>
      <c r="TBQ11" s="398"/>
      <c r="TBR11" s="398"/>
      <c r="TBS11" s="398"/>
      <c r="TBT11" s="398"/>
      <c r="TBU11" s="398"/>
      <c r="TBV11" s="398"/>
      <c r="TBW11" s="398"/>
      <c r="TBX11" s="398"/>
      <c r="TBY11" s="398"/>
      <c r="TBZ11" s="398"/>
      <c r="TCA11" s="398"/>
      <c r="TCB11" s="398"/>
      <c r="TCC11" s="398"/>
      <c r="TCD11" s="398"/>
      <c r="TCE11" s="398"/>
      <c r="TCF11" s="398"/>
      <c r="TCG11" s="398"/>
      <c r="TCH11" s="398"/>
      <c r="TCI11" s="398"/>
      <c r="TCJ11" s="398"/>
      <c r="TCK11" s="398"/>
      <c r="TCL11" s="398"/>
      <c r="TCM11" s="398"/>
      <c r="TCN11" s="398"/>
      <c r="TCO11" s="398"/>
      <c r="TCP11" s="398"/>
      <c r="TCQ11" s="398"/>
      <c r="TCR11" s="398"/>
      <c r="TCS11" s="398"/>
      <c r="TCT11" s="398"/>
      <c r="TCU11" s="398"/>
      <c r="TCV11" s="398"/>
      <c r="TCW11" s="398"/>
      <c r="TCX11" s="398"/>
      <c r="TCY11" s="398"/>
      <c r="TCZ11" s="398"/>
      <c r="TDA11" s="398"/>
      <c r="TDB11" s="398"/>
      <c r="TDC11" s="398"/>
      <c r="TDD11" s="398"/>
      <c r="TDE11" s="398"/>
      <c r="TDF11" s="398"/>
      <c r="TDG11" s="398"/>
      <c r="TDH11" s="398"/>
      <c r="TDI11" s="398"/>
      <c r="TDJ11" s="398"/>
      <c r="TDK11" s="398"/>
      <c r="TDL11" s="398"/>
      <c r="TDM11" s="398"/>
      <c r="TDN11" s="398"/>
      <c r="TDO11" s="398"/>
      <c r="TDP11" s="398"/>
      <c r="TDQ11" s="398"/>
      <c r="TDR11" s="398"/>
      <c r="TDS11" s="398"/>
      <c r="TDT11" s="398"/>
      <c r="TDU11" s="398"/>
      <c r="TDV11" s="398"/>
      <c r="TDW11" s="398"/>
      <c r="TDX11" s="398"/>
      <c r="TDY11" s="398"/>
      <c r="TDZ11" s="398"/>
      <c r="TEA11" s="398"/>
      <c r="TEB11" s="398"/>
      <c r="TEC11" s="398"/>
      <c r="TED11" s="398"/>
      <c r="TEE11" s="398"/>
      <c r="TEF11" s="398"/>
      <c r="TEG11" s="398"/>
      <c r="TEH11" s="398"/>
      <c r="TEI11" s="398"/>
      <c r="TEJ11" s="398"/>
      <c r="TEK11" s="398"/>
      <c r="TEL11" s="398"/>
      <c r="TEM11" s="398"/>
      <c r="TEN11" s="398"/>
      <c r="TEO11" s="398"/>
      <c r="TEP11" s="398"/>
      <c r="TEQ11" s="398"/>
      <c r="TER11" s="398"/>
      <c r="TES11" s="398"/>
      <c r="TET11" s="398"/>
      <c r="TEU11" s="398"/>
      <c r="TEV11" s="398"/>
      <c r="TEW11" s="398"/>
      <c r="TEX11" s="398"/>
      <c r="TEY11" s="398"/>
      <c r="TEZ11" s="398"/>
      <c r="TFA11" s="398"/>
      <c r="TFB11" s="398"/>
      <c r="TFC11" s="398"/>
      <c r="TFD11" s="398"/>
      <c r="TFE11" s="398"/>
      <c r="TFF11" s="398"/>
      <c r="TFG11" s="398"/>
      <c r="TFH11" s="398"/>
      <c r="TFI11" s="398"/>
      <c r="TFJ11" s="398"/>
      <c r="TFK11" s="398"/>
      <c r="TFL11" s="398"/>
      <c r="TFM11" s="398"/>
      <c r="TFN11" s="398"/>
      <c r="TFO11" s="398"/>
      <c r="TFP11" s="398"/>
      <c r="TFQ11" s="398"/>
      <c r="TFR11" s="398"/>
      <c r="TFS11" s="398"/>
      <c r="TFT11" s="398"/>
      <c r="TFU11" s="398"/>
      <c r="TFV11" s="398"/>
      <c r="TFW11" s="398"/>
      <c r="TFX11" s="398"/>
      <c r="TFY11" s="398"/>
      <c r="TFZ11" s="398"/>
      <c r="TGA11" s="398"/>
      <c r="TGB11" s="398"/>
      <c r="TGC11" s="398"/>
      <c r="TGD11" s="398"/>
      <c r="TGE11" s="398"/>
      <c r="TGF11" s="398"/>
      <c r="TGG11" s="398"/>
      <c r="TGH11" s="398"/>
      <c r="TGI11" s="398"/>
      <c r="TGJ11" s="398"/>
      <c r="TGK11" s="398"/>
      <c r="TGL11" s="398"/>
      <c r="TGM11" s="398"/>
      <c r="TGN11" s="398"/>
      <c r="TGO11" s="398"/>
      <c r="TGP11" s="398"/>
      <c r="TGQ11" s="398"/>
      <c r="TGR11" s="398"/>
      <c r="TGS11" s="398"/>
      <c r="TGT11" s="398"/>
      <c r="TGU11" s="398"/>
      <c r="TGV11" s="398"/>
      <c r="TGW11" s="398"/>
      <c r="TGX11" s="398"/>
      <c r="TGY11" s="398"/>
      <c r="TGZ11" s="398"/>
      <c r="THA11" s="398"/>
      <c r="THB11" s="398"/>
      <c r="THC11" s="398"/>
      <c r="THD11" s="398"/>
      <c r="THE11" s="398"/>
      <c r="THF11" s="398"/>
      <c r="THG11" s="398"/>
      <c r="THH11" s="398"/>
      <c r="THI11" s="398"/>
      <c r="THJ11" s="398"/>
      <c r="THK11" s="398"/>
      <c r="THL11" s="398"/>
      <c r="THM11" s="398"/>
      <c r="THN11" s="398"/>
      <c r="THO11" s="398"/>
      <c r="THP11" s="398"/>
      <c r="THQ11" s="398"/>
      <c r="THR11" s="398"/>
      <c r="THS11" s="398"/>
      <c r="THT11" s="398"/>
      <c r="THU11" s="398"/>
      <c r="THV11" s="398"/>
      <c r="THW11" s="398"/>
      <c r="THX11" s="398"/>
      <c r="THY11" s="398"/>
      <c r="THZ11" s="398"/>
      <c r="TIA11" s="398"/>
      <c r="TIB11" s="398"/>
      <c r="TIC11" s="398"/>
      <c r="TID11" s="398"/>
      <c r="TIE11" s="398"/>
      <c r="TIF11" s="398"/>
      <c r="TIG11" s="398"/>
      <c r="TIH11" s="398"/>
      <c r="TII11" s="398"/>
      <c r="TIJ11" s="398"/>
      <c r="TIK11" s="398"/>
      <c r="TIL11" s="398"/>
      <c r="TIM11" s="398"/>
      <c r="TIN11" s="398"/>
      <c r="TIO11" s="398"/>
      <c r="TIP11" s="398"/>
      <c r="TIQ11" s="398"/>
      <c r="TIR11" s="398"/>
      <c r="TIS11" s="398"/>
      <c r="TIT11" s="398"/>
      <c r="TIU11" s="398"/>
      <c r="TIV11" s="398"/>
      <c r="TIW11" s="398"/>
      <c r="TIX11" s="398"/>
      <c r="TIY11" s="398"/>
      <c r="TIZ11" s="398"/>
      <c r="TJA11" s="398"/>
      <c r="TJB11" s="398"/>
      <c r="TJC11" s="398"/>
      <c r="TJD11" s="398"/>
      <c r="TJE11" s="398"/>
      <c r="TJF11" s="398"/>
      <c r="TJG11" s="398"/>
      <c r="TJH11" s="398"/>
      <c r="TJI11" s="398"/>
      <c r="TJJ11" s="398"/>
      <c r="TJK11" s="398"/>
      <c r="TJL11" s="398"/>
      <c r="TJM11" s="398"/>
      <c r="TJN11" s="398"/>
      <c r="TJO11" s="398"/>
      <c r="TJP11" s="398"/>
      <c r="TJQ11" s="398"/>
      <c r="TJR11" s="398"/>
      <c r="TJS11" s="398"/>
      <c r="TJT11" s="398"/>
      <c r="TJU11" s="398"/>
      <c r="TJV11" s="398"/>
      <c r="TJW11" s="398"/>
      <c r="TJX11" s="398"/>
      <c r="TJY11" s="398"/>
      <c r="TJZ11" s="398"/>
      <c r="TKA11" s="398"/>
      <c r="TKB11" s="398"/>
      <c r="TKC11" s="398"/>
      <c r="TKD11" s="398"/>
      <c r="TKE11" s="398"/>
      <c r="TKF11" s="398"/>
      <c r="TKG11" s="398"/>
      <c r="TKH11" s="398"/>
      <c r="TKI11" s="398"/>
      <c r="TKJ11" s="398"/>
      <c r="TKK11" s="398"/>
      <c r="TKL11" s="398"/>
      <c r="TKM11" s="398"/>
      <c r="TKN11" s="398"/>
      <c r="TKO11" s="398"/>
      <c r="TKP11" s="398"/>
      <c r="TKQ11" s="398"/>
      <c r="TKR11" s="398"/>
      <c r="TKS11" s="398"/>
      <c r="TKT11" s="398"/>
      <c r="TKU11" s="398"/>
      <c r="TKV11" s="398"/>
      <c r="TKW11" s="398"/>
      <c r="TKX11" s="398"/>
      <c r="TKY11" s="398"/>
      <c r="TKZ11" s="398"/>
      <c r="TLA11" s="398"/>
      <c r="TLB11" s="398"/>
      <c r="TLC11" s="398"/>
      <c r="TLD11" s="398"/>
      <c r="TLE11" s="398"/>
      <c r="TLF11" s="398"/>
      <c r="TLG11" s="398"/>
      <c r="TLH11" s="398"/>
      <c r="TLI11" s="398"/>
      <c r="TLJ11" s="398"/>
      <c r="TLK11" s="398"/>
      <c r="TLL11" s="398"/>
      <c r="TLM11" s="398"/>
      <c r="TLN11" s="398"/>
      <c r="TLO11" s="398"/>
      <c r="TLP11" s="398"/>
      <c r="TLQ11" s="398"/>
      <c r="TLR11" s="398"/>
      <c r="TLS11" s="398"/>
      <c r="TLT11" s="398"/>
      <c r="TLU11" s="398"/>
      <c r="TLV11" s="398"/>
      <c r="TLW11" s="398"/>
      <c r="TLX11" s="398"/>
      <c r="TLY11" s="398"/>
      <c r="TLZ11" s="398"/>
      <c r="TMA11" s="398"/>
      <c r="TMB11" s="398"/>
      <c r="TMC11" s="398"/>
      <c r="TMD11" s="398"/>
      <c r="TME11" s="398"/>
      <c r="TMF11" s="398"/>
      <c r="TMG11" s="398"/>
      <c r="TMH11" s="398"/>
      <c r="TMI11" s="398"/>
      <c r="TMJ11" s="398"/>
      <c r="TMK11" s="398"/>
      <c r="TML11" s="398"/>
      <c r="TMM11" s="398"/>
      <c r="TMN11" s="398"/>
      <c r="TMO11" s="398"/>
      <c r="TMP11" s="398"/>
      <c r="TMQ11" s="398"/>
      <c r="TMR11" s="398"/>
      <c r="TMS11" s="398"/>
      <c r="TMT11" s="398"/>
      <c r="TMU11" s="398"/>
      <c r="TMV11" s="398"/>
      <c r="TMW11" s="398"/>
      <c r="TMX11" s="398"/>
      <c r="TMY11" s="398"/>
      <c r="TMZ11" s="398"/>
      <c r="TNA11" s="398"/>
      <c r="TNB11" s="398"/>
      <c r="TNC11" s="398"/>
      <c r="TND11" s="398"/>
      <c r="TNE11" s="398"/>
      <c r="TNF11" s="398"/>
      <c r="TNG11" s="398"/>
      <c r="TNH11" s="398"/>
      <c r="TNI11" s="398"/>
      <c r="TNJ11" s="398"/>
      <c r="TNK11" s="398"/>
      <c r="TNL11" s="398"/>
      <c r="TNM11" s="398"/>
      <c r="TNN11" s="398"/>
      <c r="TNO11" s="398"/>
      <c r="TNP11" s="398"/>
      <c r="TNQ11" s="398"/>
      <c r="TNR11" s="398"/>
      <c r="TNS11" s="398"/>
      <c r="TNT11" s="398"/>
      <c r="TNU11" s="398"/>
      <c r="TNV11" s="398"/>
      <c r="TNW11" s="398"/>
      <c r="TNX11" s="398"/>
      <c r="TNY11" s="398"/>
      <c r="TNZ11" s="398"/>
      <c r="TOA11" s="398"/>
      <c r="TOB11" s="398"/>
      <c r="TOC11" s="398"/>
      <c r="TOD11" s="398"/>
      <c r="TOE11" s="398"/>
      <c r="TOF11" s="398"/>
      <c r="TOG11" s="398"/>
      <c r="TOH11" s="398"/>
      <c r="TOI11" s="398"/>
      <c r="TOJ11" s="398"/>
      <c r="TOK11" s="398"/>
      <c r="TOL11" s="398"/>
      <c r="TOM11" s="398"/>
      <c r="TON11" s="398"/>
      <c r="TOO11" s="398"/>
      <c r="TOP11" s="398"/>
      <c r="TOQ11" s="398"/>
      <c r="TOR11" s="398"/>
      <c r="TOS11" s="398"/>
      <c r="TOT11" s="398"/>
      <c r="TOU11" s="398"/>
      <c r="TOV11" s="398"/>
      <c r="TOW11" s="398"/>
      <c r="TOX11" s="398"/>
      <c r="TOY11" s="398"/>
      <c r="TOZ11" s="398"/>
      <c r="TPA11" s="398"/>
      <c r="TPB11" s="398"/>
      <c r="TPC11" s="398"/>
      <c r="TPD11" s="398"/>
      <c r="TPE11" s="398"/>
      <c r="TPF11" s="398"/>
      <c r="TPG11" s="398"/>
      <c r="TPH11" s="398"/>
      <c r="TPI11" s="398"/>
      <c r="TPJ11" s="398"/>
      <c r="TPK11" s="398"/>
      <c r="TPL11" s="398"/>
      <c r="TPM11" s="398"/>
      <c r="TPN11" s="398"/>
      <c r="TPO11" s="398"/>
      <c r="TPP11" s="398"/>
      <c r="TPQ11" s="398"/>
      <c r="TPR11" s="398"/>
      <c r="TPS11" s="398"/>
      <c r="TPT11" s="398"/>
      <c r="TPU11" s="398"/>
      <c r="TPV11" s="398"/>
      <c r="TPW11" s="398"/>
      <c r="TPX11" s="398"/>
      <c r="TPY11" s="398"/>
      <c r="TPZ11" s="398"/>
      <c r="TQA11" s="398"/>
      <c r="TQB11" s="398"/>
      <c r="TQC11" s="398"/>
      <c r="TQD11" s="398"/>
      <c r="TQE11" s="398"/>
      <c r="TQF11" s="398"/>
      <c r="TQG11" s="398"/>
      <c r="TQH11" s="398"/>
      <c r="TQI11" s="398"/>
      <c r="TQJ11" s="398"/>
      <c r="TQK11" s="398"/>
      <c r="TQL11" s="398"/>
      <c r="TQM11" s="398"/>
      <c r="TQN11" s="398"/>
      <c r="TQO11" s="398"/>
      <c r="TQP11" s="398"/>
      <c r="TQQ11" s="398"/>
      <c r="TQR11" s="398"/>
      <c r="TQS11" s="398"/>
      <c r="TQT11" s="398"/>
      <c r="TQU11" s="398"/>
      <c r="TQV11" s="398"/>
      <c r="TQW11" s="398"/>
      <c r="TQX11" s="398"/>
      <c r="TQY11" s="398"/>
      <c r="TQZ11" s="398"/>
      <c r="TRA11" s="398"/>
      <c r="TRB11" s="398"/>
      <c r="TRC11" s="398"/>
      <c r="TRD11" s="398"/>
      <c r="TRE11" s="398"/>
      <c r="TRF11" s="398"/>
      <c r="TRG11" s="398"/>
      <c r="TRH11" s="398"/>
      <c r="TRI11" s="398"/>
      <c r="TRJ11" s="398"/>
      <c r="TRK11" s="398"/>
      <c r="TRL11" s="398"/>
      <c r="TRM11" s="398"/>
      <c r="TRN11" s="398"/>
      <c r="TRO11" s="398"/>
      <c r="TRP11" s="398"/>
      <c r="TRQ11" s="398"/>
      <c r="TRR11" s="398"/>
      <c r="TRS11" s="398"/>
      <c r="TRT11" s="398"/>
      <c r="TRU11" s="398"/>
      <c r="TRV11" s="398"/>
      <c r="TRW11" s="398"/>
      <c r="TRX11" s="398"/>
      <c r="TRY11" s="398"/>
      <c r="TRZ11" s="398"/>
      <c r="TSA11" s="398"/>
      <c r="TSB11" s="398"/>
      <c r="TSC11" s="398"/>
      <c r="TSD11" s="398"/>
      <c r="TSE11" s="398"/>
      <c r="TSF11" s="398"/>
      <c r="TSG11" s="398"/>
      <c r="TSH11" s="398"/>
      <c r="TSI11" s="398"/>
      <c r="TSJ11" s="398"/>
      <c r="TSK11" s="398"/>
      <c r="TSL11" s="398"/>
      <c r="TSM11" s="398"/>
      <c r="TSN11" s="398"/>
      <c r="TSO11" s="398"/>
      <c r="TSP11" s="398"/>
      <c r="TSQ11" s="398"/>
      <c r="TSR11" s="398"/>
      <c r="TSS11" s="398"/>
      <c r="TST11" s="398"/>
      <c r="TSU11" s="398"/>
      <c r="TSV11" s="398"/>
      <c r="TSW11" s="398"/>
      <c r="TSX11" s="398"/>
      <c r="TSY11" s="398"/>
      <c r="TSZ11" s="398"/>
      <c r="TTA11" s="398"/>
      <c r="TTB11" s="398"/>
      <c r="TTC11" s="398"/>
      <c r="TTD11" s="398"/>
      <c r="TTE11" s="398"/>
      <c r="TTF11" s="398"/>
      <c r="TTG11" s="398"/>
      <c r="TTH11" s="398"/>
      <c r="TTI11" s="398"/>
      <c r="TTJ11" s="398"/>
      <c r="TTK11" s="398"/>
      <c r="TTL11" s="398"/>
      <c r="TTM11" s="398"/>
      <c r="TTN11" s="398"/>
      <c r="TTO11" s="398"/>
      <c r="TTP11" s="398"/>
      <c r="TTQ11" s="398"/>
      <c r="TTR11" s="398"/>
      <c r="TTS11" s="398"/>
      <c r="TTT11" s="398"/>
      <c r="TTU11" s="398"/>
      <c r="TTV11" s="398"/>
      <c r="TTW11" s="398"/>
      <c r="TTX11" s="398"/>
      <c r="TTY11" s="398"/>
      <c r="TTZ11" s="398"/>
      <c r="TUA11" s="398"/>
      <c r="TUB11" s="398"/>
      <c r="TUC11" s="398"/>
      <c r="TUD11" s="398"/>
      <c r="TUE11" s="398"/>
      <c r="TUF11" s="398"/>
      <c r="TUG11" s="398"/>
      <c r="TUH11" s="398"/>
      <c r="TUI11" s="398"/>
      <c r="TUJ11" s="398"/>
      <c r="TUK11" s="398"/>
      <c r="TUL11" s="398"/>
      <c r="TUM11" s="398"/>
      <c r="TUN11" s="398"/>
      <c r="TUO11" s="398"/>
      <c r="TUP11" s="398"/>
      <c r="TUQ11" s="398"/>
      <c r="TUR11" s="398"/>
      <c r="TUS11" s="398"/>
      <c r="TUT11" s="398"/>
      <c r="TUU11" s="398"/>
      <c r="TUV11" s="398"/>
      <c r="TUW11" s="398"/>
      <c r="TUX11" s="398"/>
      <c r="TUY11" s="398"/>
      <c r="TUZ11" s="398"/>
      <c r="TVA11" s="398"/>
      <c r="TVB11" s="398"/>
      <c r="TVC11" s="398"/>
      <c r="TVD11" s="398"/>
      <c r="TVE11" s="398"/>
      <c r="TVF11" s="398"/>
      <c r="TVG11" s="398"/>
      <c r="TVH11" s="398"/>
      <c r="TVI11" s="398"/>
      <c r="TVJ11" s="398"/>
      <c r="TVK11" s="398"/>
      <c r="TVL11" s="398"/>
      <c r="TVM11" s="398"/>
      <c r="TVN11" s="398"/>
      <c r="TVO11" s="398"/>
      <c r="TVP11" s="398"/>
      <c r="TVQ11" s="398"/>
      <c r="TVR11" s="398"/>
      <c r="TVS11" s="398"/>
      <c r="TVT11" s="398"/>
      <c r="TVU11" s="398"/>
      <c r="TVV11" s="398"/>
      <c r="TVW11" s="398"/>
      <c r="TVX11" s="398"/>
      <c r="TVY11" s="398"/>
      <c r="TVZ11" s="398"/>
      <c r="TWA11" s="398"/>
      <c r="TWB11" s="398"/>
      <c r="TWC11" s="398"/>
      <c r="TWD11" s="398"/>
      <c r="TWE11" s="398"/>
      <c r="TWF11" s="398"/>
      <c r="TWG11" s="398"/>
      <c r="TWH11" s="398"/>
      <c r="TWI11" s="398"/>
      <c r="TWJ11" s="398"/>
      <c r="TWK11" s="398"/>
      <c r="TWL11" s="398"/>
      <c r="TWM11" s="398"/>
      <c r="TWN11" s="398"/>
      <c r="TWO11" s="398"/>
      <c r="TWP11" s="398"/>
      <c r="TWQ11" s="398"/>
      <c r="TWR11" s="398"/>
      <c r="TWS11" s="398"/>
      <c r="TWT11" s="398"/>
      <c r="TWU11" s="398"/>
      <c r="TWV11" s="398"/>
      <c r="TWW11" s="398"/>
      <c r="TWX11" s="398"/>
      <c r="TWY11" s="398"/>
      <c r="TWZ11" s="398"/>
      <c r="TXA11" s="398"/>
      <c r="TXB11" s="398"/>
      <c r="TXC11" s="398"/>
      <c r="TXD11" s="398"/>
      <c r="TXE11" s="398"/>
      <c r="TXF11" s="398"/>
      <c r="TXG11" s="398"/>
      <c r="TXH11" s="398"/>
      <c r="TXI11" s="398"/>
      <c r="TXJ11" s="398"/>
      <c r="TXK11" s="398"/>
      <c r="TXL11" s="398"/>
      <c r="TXM11" s="398"/>
      <c r="TXN11" s="398"/>
      <c r="TXO11" s="398"/>
      <c r="TXP11" s="398"/>
      <c r="TXQ11" s="398"/>
      <c r="TXR11" s="398"/>
      <c r="TXS11" s="398"/>
      <c r="TXT11" s="398"/>
      <c r="TXU11" s="398"/>
      <c r="TXV11" s="398"/>
      <c r="TXW11" s="398"/>
      <c r="TXX11" s="398"/>
      <c r="TXY11" s="398"/>
      <c r="TXZ11" s="398"/>
      <c r="TYA11" s="398"/>
      <c r="TYB11" s="398"/>
      <c r="TYC11" s="398"/>
      <c r="TYD11" s="398"/>
      <c r="TYE11" s="398"/>
      <c r="TYF11" s="398"/>
      <c r="TYG11" s="398"/>
      <c r="TYH11" s="398"/>
      <c r="TYI11" s="398"/>
      <c r="TYJ11" s="398"/>
      <c r="TYK11" s="398"/>
      <c r="TYL11" s="398"/>
      <c r="TYM11" s="398"/>
      <c r="TYN11" s="398"/>
      <c r="TYO11" s="398"/>
      <c r="TYP11" s="398"/>
      <c r="TYQ11" s="398"/>
      <c r="TYR11" s="398"/>
      <c r="TYS11" s="398"/>
      <c r="TYT11" s="398"/>
      <c r="TYU11" s="398"/>
      <c r="TYV11" s="398"/>
      <c r="TYW11" s="398"/>
      <c r="TYX11" s="398"/>
      <c r="TYY11" s="398"/>
      <c r="TYZ11" s="398"/>
      <c r="TZA11" s="398"/>
      <c r="TZB11" s="398"/>
      <c r="TZC11" s="398"/>
      <c r="TZD11" s="398"/>
      <c r="TZE11" s="398"/>
      <c r="TZF11" s="398"/>
      <c r="TZG11" s="398"/>
      <c r="TZH11" s="398"/>
      <c r="TZI11" s="398"/>
      <c r="TZJ11" s="398"/>
      <c r="TZK11" s="398"/>
      <c r="TZL11" s="398"/>
      <c r="TZM11" s="398"/>
      <c r="TZN11" s="398"/>
      <c r="TZO11" s="398"/>
      <c r="TZP11" s="398"/>
      <c r="TZQ11" s="398"/>
      <c r="TZR11" s="398"/>
      <c r="TZS11" s="398"/>
      <c r="TZT11" s="398"/>
      <c r="TZU11" s="398"/>
      <c r="TZV11" s="398"/>
      <c r="TZW11" s="398"/>
      <c r="TZX11" s="398"/>
      <c r="TZY11" s="398"/>
      <c r="TZZ11" s="398"/>
      <c r="UAA11" s="398"/>
      <c r="UAB11" s="398"/>
      <c r="UAC11" s="398"/>
      <c r="UAD11" s="398"/>
      <c r="UAE11" s="398"/>
      <c r="UAF11" s="398"/>
      <c r="UAG11" s="398"/>
      <c r="UAH11" s="398"/>
      <c r="UAI11" s="398"/>
      <c r="UAJ11" s="398"/>
      <c r="UAK11" s="398"/>
      <c r="UAL11" s="398"/>
      <c r="UAM11" s="398"/>
      <c r="UAN11" s="398"/>
      <c r="UAO11" s="398"/>
      <c r="UAP11" s="398"/>
      <c r="UAQ11" s="398"/>
      <c r="UAR11" s="398"/>
      <c r="UAS11" s="398"/>
      <c r="UAT11" s="398"/>
      <c r="UAU11" s="398"/>
      <c r="UAV11" s="398"/>
      <c r="UAW11" s="398"/>
      <c r="UAX11" s="398"/>
      <c r="UAY11" s="398"/>
      <c r="UAZ11" s="398"/>
      <c r="UBA11" s="398"/>
      <c r="UBB11" s="398"/>
      <c r="UBC11" s="398"/>
      <c r="UBD11" s="398"/>
      <c r="UBE11" s="398"/>
      <c r="UBF11" s="398"/>
      <c r="UBG11" s="398"/>
      <c r="UBH11" s="398"/>
      <c r="UBI11" s="398"/>
      <c r="UBJ11" s="398"/>
      <c r="UBK11" s="398"/>
      <c r="UBL11" s="398"/>
      <c r="UBM11" s="398"/>
      <c r="UBN11" s="398"/>
      <c r="UBO11" s="398"/>
      <c r="UBP11" s="398"/>
      <c r="UBQ11" s="398"/>
      <c r="UBR11" s="398"/>
      <c r="UBS11" s="398"/>
      <c r="UBT11" s="398"/>
      <c r="UBU11" s="398"/>
      <c r="UBV11" s="398"/>
      <c r="UBW11" s="398"/>
      <c r="UBX11" s="398"/>
      <c r="UBY11" s="398"/>
      <c r="UBZ11" s="398"/>
      <c r="UCA11" s="398"/>
      <c r="UCB11" s="398"/>
      <c r="UCC11" s="398"/>
      <c r="UCD11" s="398"/>
      <c r="UCE11" s="398"/>
      <c r="UCF11" s="398"/>
      <c r="UCG11" s="398"/>
      <c r="UCH11" s="398"/>
      <c r="UCI11" s="398"/>
      <c r="UCJ11" s="398"/>
      <c r="UCK11" s="398"/>
      <c r="UCL11" s="398"/>
      <c r="UCM11" s="398"/>
      <c r="UCN11" s="398"/>
      <c r="UCO11" s="398"/>
      <c r="UCP11" s="398"/>
      <c r="UCQ11" s="398"/>
      <c r="UCR11" s="398"/>
      <c r="UCS11" s="398"/>
      <c r="UCT11" s="398"/>
      <c r="UCU11" s="398"/>
      <c r="UCV11" s="398"/>
      <c r="UCW11" s="398"/>
      <c r="UCX11" s="398"/>
      <c r="UCY11" s="398"/>
      <c r="UCZ11" s="398"/>
      <c r="UDA11" s="398"/>
      <c r="UDB11" s="398"/>
      <c r="UDC11" s="398"/>
      <c r="UDD11" s="398"/>
      <c r="UDE11" s="398"/>
      <c r="UDF11" s="398"/>
      <c r="UDG11" s="398"/>
      <c r="UDH11" s="398"/>
      <c r="UDI11" s="398"/>
      <c r="UDJ11" s="398"/>
      <c r="UDK11" s="398"/>
      <c r="UDL11" s="398"/>
      <c r="UDM11" s="398"/>
      <c r="UDN11" s="398"/>
      <c r="UDO11" s="398"/>
      <c r="UDP11" s="398"/>
      <c r="UDQ11" s="398"/>
      <c r="UDR11" s="398"/>
      <c r="UDS11" s="398"/>
      <c r="UDT11" s="398"/>
      <c r="UDU11" s="398"/>
      <c r="UDV11" s="398"/>
      <c r="UDW11" s="398"/>
      <c r="UDX11" s="398"/>
      <c r="UDY11" s="398"/>
      <c r="UDZ11" s="398"/>
      <c r="UEA11" s="398"/>
      <c r="UEB11" s="398"/>
      <c r="UEC11" s="398"/>
      <c r="UED11" s="398"/>
      <c r="UEE11" s="398"/>
      <c r="UEF11" s="398"/>
      <c r="UEG11" s="398"/>
      <c r="UEH11" s="398"/>
      <c r="UEI11" s="398"/>
      <c r="UEJ11" s="398"/>
      <c r="UEK11" s="398"/>
      <c r="UEL11" s="398"/>
      <c r="UEM11" s="398"/>
      <c r="UEN11" s="398"/>
      <c r="UEO11" s="398"/>
      <c r="UEP11" s="398"/>
      <c r="UEQ11" s="398"/>
      <c r="UER11" s="398"/>
      <c r="UES11" s="398"/>
      <c r="UET11" s="398"/>
      <c r="UEU11" s="398"/>
      <c r="UEV11" s="398"/>
      <c r="UEW11" s="398"/>
      <c r="UEX11" s="398"/>
      <c r="UEY11" s="398"/>
      <c r="UEZ11" s="398"/>
      <c r="UFA11" s="398"/>
      <c r="UFB11" s="398"/>
      <c r="UFC11" s="398"/>
      <c r="UFD11" s="398"/>
      <c r="UFE11" s="398"/>
      <c r="UFF11" s="398"/>
      <c r="UFG11" s="398"/>
      <c r="UFH11" s="398"/>
      <c r="UFI11" s="398"/>
      <c r="UFJ11" s="398"/>
      <c r="UFK11" s="398"/>
      <c r="UFL11" s="398"/>
      <c r="UFM11" s="398"/>
      <c r="UFN11" s="398"/>
      <c r="UFO11" s="398"/>
      <c r="UFP11" s="398"/>
      <c r="UFQ11" s="398"/>
      <c r="UFR11" s="398"/>
      <c r="UFS11" s="398"/>
      <c r="UFT11" s="398"/>
      <c r="UFU11" s="398"/>
      <c r="UFV11" s="398"/>
      <c r="UFW11" s="398"/>
      <c r="UFX11" s="398"/>
      <c r="UFY11" s="398"/>
      <c r="UFZ11" s="398"/>
      <c r="UGA11" s="398"/>
      <c r="UGB11" s="398"/>
      <c r="UGC11" s="398"/>
      <c r="UGD11" s="398"/>
      <c r="UGE11" s="398"/>
      <c r="UGF11" s="398"/>
      <c r="UGG11" s="398"/>
      <c r="UGH11" s="398"/>
      <c r="UGI11" s="398"/>
      <c r="UGJ11" s="398"/>
      <c r="UGK11" s="398"/>
      <c r="UGL11" s="398"/>
      <c r="UGM11" s="398"/>
      <c r="UGN11" s="398"/>
      <c r="UGO11" s="398"/>
      <c r="UGP11" s="398"/>
      <c r="UGQ11" s="398"/>
      <c r="UGR11" s="398"/>
      <c r="UGS11" s="398"/>
      <c r="UGT11" s="398"/>
      <c r="UGU11" s="398"/>
      <c r="UGV11" s="398"/>
      <c r="UGW11" s="398"/>
      <c r="UGX11" s="398"/>
      <c r="UGY11" s="398"/>
      <c r="UGZ11" s="398"/>
      <c r="UHA11" s="398"/>
      <c r="UHB11" s="398"/>
      <c r="UHC11" s="398"/>
      <c r="UHD11" s="398"/>
      <c r="UHE11" s="398"/>
      <c r="UHF11" s="398"/>
      <c r="UHG11" s="398"/>
      <c r="UHH11" s="398"/>
      <c r="UHI11" s="398"/>
      <c r="UHJ11" s="398"/>
      <c r="UHK11" s="398"/>
      <c r="UHL11" s="398"/>
      <c r="UHM11" s="398"/>
      <c r="UHN11" s="398"/>
      <c r="UHO11" s="398"/>
      <c r="UHP11" s="398"/>
      <c r="UHQ11" s="398"/>
      <c r="UHR11" s="398"/>
      <c r="UHS11" s="398"/>
      <c r="UHT11" s="398"/>
      <c r="UHU11" s="398"/>
      <c r="UHV11" s="398"/>
      <c r="UHW11" s="398"/>
      <c r="UHX11" s="398"/>
      <c r="UHY11" s="398"/>
      <c r="UHZ11" s="398"/>
      <c r="UIA11" s="398"/>
      <c r="UIB11" s="398"/>
      <c r="UIC11" s="398"/>
      <c r="UID11" s="398"/>
      <c r="UIE11" s="398"/>
      <c r="UIF11" s="398"/>
      <c r="UIG11" s="398"/>
      <c r="UIH11" s="398"/>
      <c r="UII11" s="398"/>
      <c r="UIJ11" s="398"/>
      <c r="UIK11" s="398"/>
      <c r="UIL11" s="398"/>
      <c r="UIM11" s="398"/>
      <c r="UIN11" s="398"/>
      <c r="UIO11" s="398"/>
      <c r="UIP11" s="398"/>
      <c r="UIQ11" s="398"/>
      <c r="UIR11" s="398"/>
      <c r="UIS11" s="398"/>
      <c r="UIT11" s="398"/>
      <c r="UIU11" s="398"/>
      <c r="UIV11" s="398"/>
      <c r="UIW11" s="398"/>
      <c r="UIX11" s="398"/>
      <c r="UIY11" s="398"/>
      <c r="UIZ11" s="398"/>
      <c r="UJA11" s="398"/>
      <c r="UJB11" s="398"/>
      <c r="UJC11" s="398"/>
      <c r="UJD11" s="398"/>
      <c r="UJE11" s="398"/>
      <c r="UJF11" s="398"/>
      <c r="UJG11" s="398"/>
      <c r="UJH11" s="398"/>
      <c r="UJI11" s="398"/>
      <c r="UJJ11" s="398"/>
      <c r="UJK11" s="398"/>
      <c r="UJL11" s="398"/>
      <c r="UJM11" s="398"/>
      <c r="UJN11" s="398"/>
      <c r="UJO11" s="398"/>
      <c r="UJP11" s="398"/>
      <c r="UJQ11" s="398"/>
      <c r="UJR11" s="398"/>
      <c r="UJS11" s="398"/>
      <c r="UJT11" s="398"/>
      <c r="UJU11" s="398"/>
      <c r="UJV11" s="398"/>
      <c r="UJW11" s="398"/>
      <c r="UJX11" s="398"/>
      <c r="UJY11" s="398"/>
      <c r="UJZ11" s="398"/>
      <c r="UKA11" s="398"/>
      <c r="UKB11" s="398"/>
      <c r="UKC11" s="398"/>
      <c r="UKD11" s="398"/>
      <c r="UKE11" s="398"/>
      <c r="UKF11" s="398"/>
      <c r="UKG11" s="398"/>
      <c r="UKH11" s="398"/>
      <c r="UKI11" s="398"/>
      <c r="UKJ11" s="398"/>
      <c r="UKK11" s="398"/>
      <c r="UKL11" s="398"/>
      <c r="UKM11" s="398"/>
      <c r="UKN11" s="398"/>
      <c r="UKO11" s="398"/>
      <c r="UKP11" s="398"/>
      <c r="UKQ11" s="398"/>
      <c r="UKR11" s="398"/>
      <c r="UKS11" s="398"/>
      <c r="UKT11" s="398"/>
      <c r="UKU11" s="398"/>
      <c r="UKV11" s="398"/>
      <c r="UKW11" s="398"/>
      <c r="UKX11" s="398"/>
      <c r="UKY11" s="398"/>
      <c r="UKZ11" s="398"/>
      <c r="ULA11" s="398"/>
      <c r="ULB11" s="398"/>
      <c r="ULC11" s="398"/>
      <c r="ULD11" s="398"/>
      <c r="ULE11" s="398"/>
      <c r="ULF11" s="398"/>
      <c r="ULG11" s="398"/>
      <c r="ULH11" s="398"/>
      <c r="ULI11" s="398"/>
      <c r="ULJ11" s="398"/>
      <c r="ULK11" s="398"/>
      <c r="ULL11" s="398"/>
      <c r="ULM11" s="398"/>
      <c r="ULN11" s="398"/>
      <c r="ULO11" s="398"/>
      <c r="ULP11" s="398"/>
      <c r="ULQ11" s="398"/>
      <c r="ULR11" s="398"/>
      <c r="ULS11" s="398"/>
      <c r="ULT11" s="398"/>
      <c r="ULU11" s="398"/>
      <c r="ULV11" s="398"/>
      <c r="ULW11" s="398"/>
      <c r="ULX11" s="398"/>
      <c r="ULY11" s="398"/>
      <c r="ULZ11" s="398"/>
      <c r="UMA11" s="398"/>
      <c r="UMB11" s="398"/>
      <c r="UMC11" s="398"/>
      <c r="UMD11" s="398"/>
      <c r="UME11" s="398"/>
      <c r="UMF11" s="398"/>
      <c r="UMG11" s="398"/>
      <c r="UMH11" s="398"/>
      <c r="UMI11" s="398"/>
      <c r="UMJ11" s="398"/>
      <c r="UMK11" s="398"/>
      <c r="UML11" s="398"/>
      <c r="UMM11" s="398"/>
      <c r="UMN11" s="398"/>
      <c r="UMO11" s="398"/>
      <c r="UMP11" s="398"/>
      <c r="UMQ11" s="398"/>
      <c r="UMR11" s="398"/>
      <c r="UMS11" s="398"/>
      <c r="UMT11" s="398"/>
      <c r="UMU11" s="398"/>
      <c r="UMV11" s="398"/>
      <c r="UMW11" s="398"/>
      <c r="UMX11" s="398"/>
      <c r="UMY11" s="398"/>
      <c r="UMZ11" s="398"/>
      <c r="UNA11" s="398"/>
      <c r="UNB11" s="398"/>
      <c r="UNC11" s="398"/>
      <c r="UND11" s="398"/>
      <c r="UNE11" s="398"/>
      <c r="UNF11" s="398"/>
      <c r="UNG11" s="398"/>
      <c r="UNH11" s="398"/>
      <c r="UNI11" s="398"/>
      <c r="UNJ11" s="398"/>
      <c r="UNK11" s="398"/>
      <c r="UNL11" s="398"/>
      <c r="UNM11" s="398"/>
      <c r="UNN11" s="398"/>
      <c r="UNO11" s="398"/>
      <c r="UNP11" s="398"/>
      <c r="UNQ11" s="398"/>
      <c r="UNR11" s="398"/>
      <c r="UNS11" s="398"/>
      <c r="UNT11" s="398"/>
      <c r="UNU11" s="398"/>
      <c r="UNV11" s="398"/>
      <c r="UNW11" s="398"/>
      <c r="UNX11" s="398"/>
      <c r="UNY11" s="398"/>
      <c r="UNZ11" s="398"/>
      <c r="UOA11" s="398"/>
      <c r="UOB11" s="398"/>
      <c r="UOC11" s="398"/>
      <c r="UOD11" s="398"/>
      <c r="UOE11" s="398"/>
      <c r="UOF11" s="398"/>
      <c r="UOG11" s="398"/>
      <c r="UOH11" s="398"/>
      <c r="UOI11" s="398"/>
      <c r="UOJ11" s="398"/>
      <c r="UOK11" s="398"/>
      <c r="UOL11" s="398"/>
      <c r="UOM11" s="398"/>
      <c r="UON11" s="398"/>
      <c r="UOO11" s="398"/>
      <c r="UOP11" s="398"/>
      <c r="UOQ11" s="398"/>
      <c r="UOR11" s="398"/>
      <c r="UOS11" s="398"/>
      <c r="UOT11" s="398"/>
      <c r="UOU11" s="398"/>
      <c r="UOV11" s="398"/>
      <c r="UOW11" s="398"/>
      <c r="UOX11" s="398"/>
      <c r="UOY11" s="398"/>
      <c r="UOZ11" s="398"/>
      <c r="UPA11" s="398"/>
      <c r="UPB11" s="398"/>
      <c r="UPC11" s="398"/>
      <c r="UPD11" s="398"/>
      <c r="UPE11" s="398"/>
      <c r="UPF11" s="398"/>
      <c r="UPG11" s="398"/>
      <c r="UPH11" s="398"/>
      <c r="UPI11" s="398"/>
      <c r="UPJ11" s="398"/>
      <c r="UPK11" s="398"/>
      <c r="UPL11" s="398"/>
      <c r="UPM11" s="398"/>
      <c r="UPN11" s="398"/>
      <c r="UPO11" s="398"/>
      <c r="UPP11" s="398"/>
      <c r="UPQ11" s="398"/>
      <c r="UPR11" s="398"/>
      <c r="UPS11" s="398"/>
      <c r="UPT11" s="398"/>
      <c r="UPU11" s="398"/>
      <c r="UPV11" s="398"/>
      <c r="UPW11" s="398"/>
      <c r="UPX11" s="398"/>
      <c r="UPY11" s="398"/>
      <c r="UPZ11" s="398"/>
      <c r="UQA11" s="398"/>
      <c r="UQB11" s="398"/>
      <c r="UQC11" s="398"/>
      <c r="UQD11" s="398"/>
      <c r="UQE11" s="398"/>
      <c r="UQF11" s="398"/>
      <c r="UQG11" s="398"/>
      <c r="UQH11" s="398"/>
      <c r="UQI11" s="398"/>
      <c r="UQJ11" s="398"/>
      <c r="UQK11" s="398"/>
      <c r="UQL11" s="398"/>
      <c r="UQM11" s="398"/>
      <c r="UQN11" s="398"/>
      <c r="UQO11" s="398"/>
      <c r="UQP11" s="398"/>
      <c r="UQQ11" s="398"/>
      <c r="UQR11" s="398"/>
      <c r="UQS11" s="398"/>
      <c r="UQT11" s="398"/>
      <c r="UQU11" s="398"/>
      <c r="UQV11" s="398"/>
      <c r="UQW11" s="398"/>
      <c r="UQX11" s="398"/>
      <c r="UQY11" s="398"/>
      <c r="UQZ11" s="398"/>
      <c r="URA11" s="398"/>
      <c r="URB11" s="398"/>
      <c r="URC11" s="398"/>
      <c r="URD11" s="398"/>
      <c r="URE11" s="398"/>
      <c r="URF11" s="398"/>
      <c r="URG11" s="398"/>
      <c r="URH11" s="398"/>
      <c r="URI11" s="398"/>
      <c r="URJ11" s="398"/>
      <c r="URK11" s="398"/>
      <c r="URL11" s="398"/>
      <c r="URM11" s="398"/>
      <c r="URN11" s="398"/>
      <c r="URO11" s="398"/>
      <c r="URP11" s="398"/>
      <c r="URQ11" s="398"/>
      <c r="URR11" s="398"/>
      <c r="URS11" s="398"/>
      <c r="URT11" s="398"/>
      <c r="URU11" s="398"/>
      <c r="URV11" s="398"/>
      <c r="URW11" s="398"/>
      <c r="URX11" s="398"/>
      <c r="URY11" s="398"/>
      <c r="URZ11" s="398"/>
      <c r="USA11" s="398"/>
      <c r="USB11" s="398"/>
      <c r="USC11" s="398"/>
      <c r="USD11" s="398"/>
      <c r="USE11" s="398"/>
      <c r="USF11" s="398"/>
      <c r="USG11" s="398"/>
      <c r="USH11" s="398"/>
      <c r="USI11" s="398"/>
      <c r="USJ11" s="398"/>
      <c r="USK11" s="398"/>
      <c r="USL11" s="398"/>
      <c r="USM11" s="398"/>
      <c r="USN11" s="398"/>
      <c r="USO11" s="398"/>
      <c r="USP11" s="398"/>
      <c r="USQ11" s="398"/>
      <c r="USR11" s="398"/>
      <c r="USS11" s="398"/>
      <c r="UST11" s="398"/>
      <c r="USU11" s="398"/>
      <c r="USV11" s="398"/>
      <c r="USW11" s="398"/>
      <c r="USX11" s="398"/>
      <c r="USY11" s="398"/>
      <c r="USZ11" s="398"/>
      <c r="UTA11" s="398"/>
      <c r="UTB11" s="398"/>
      <c r="UTC11" s="398"/>
      <c r="UTD11" s="398"/>
      <c r="UTE11" s="398"/>
      <c r="UTF11" s="398"/>
      <c r="UTG11" s="398"/>
      <c r="UTH11" s="398"/>
      <c r="UTI11" s="398"/>
      <c r="UTJ11" s="398"/>
      <c r="UTK11" s="398"/>
      <c r="UTL11" s="398"/>
      <c r="UTM11" s="398"/>
      <c r="UTN11" s="398"/>
      <c r="UTO11" s="398"/>
      <c r="UTP11" s="398"/>
      <c r="UTQ11" s="398"/>
      <c r="UTR11" s="398"/>
      <c r="UTS11" s="398"/>
      <c r="UTT11" s="398"/>
      <c r="UTU11" s="398"/>
      <c r="UTV11" s="398"/>
      <c r="UTW11" s="398"/>
      <c r="UTX11" s="398"/>
      <c r="UTY11" s="398"/>
      <c r="UTZ11" s="398"/>
      <c r="UUA11" s="398"/>
      <c r="UUB11" s="398"/>
      <c r="UUC11" s="398"/>
      <c r="UUD11" s="398"/>
      <c r="UUE11" s="398"/>
      <c r="UUF11" s="398"/>
      <c r="UUG11" s="398"/>
      <c r="UUH11" s="398"/>
      <c r="UUI11" s="398"/>
      <c r="UUJ11" s="398"/>
      <c r="UUK11" s="398"/>
      <c r="UUL11" s="398"/>
      <c r="UUM11" s="398"/>
      <c r="UUN11" s="398"/>
      <c r="UUO11" s="398"/>
      <c r="UUP11" s="398"/>
      <c r="UUQ11" s="398"/>
      <c r="UUR11" s="398"/>
      <c r="UUS11" s="398"/>
      <c r="UUT11" s="398"/>
      <c r="UUU11" s="398"/>
      <c r="UUV11" s="398"/>
      <c r="UUW11" s="398"/>
      <c r="UUX11" s="398"/>
      <c r="UUY11" s="398"/>
      <c r="UUZ11" s="398"/>
      <c r="UVA11" s="398"/>
      <c r="UVB11" s="398"/>
      <c r="UVC11" s="398"/>
      <c r="UVD11" s="398"/>
      <c r="UVE11" s="398"/>
      <c r="UVF11" s="398"/>
      <c r="UVG11" s="398"/>
      <c r="UVH11" s="398"/>
      <c r="UVI11" s="398"/>
      <c r="UVJ11" s="398"/>
      <c r="UVK11" s="398"/>
      <c r="UVL11" s="398"/>
      <c r="UVM11" s="398"/>
      <c r="UVN11" s="398"/>
      <c r="UVO11" s="398"/>
      <c r="UVP11" s="398"/>
      <c r="UVQ11" s="398"/>
      <c r="UVR11" s="398"/>
      <c r="UVS11" s="398"/>
      <c r="UVT11" s="398"/>
      <c r="UVU11" s="398"/>
      <c r="UVV11" s="398"/>
      <c r="UVW11" s="398"/>
      <c r="UVX11" s="398"/>
      <c r="UVY11" s="398"/>
      <c r="UVZ11" s="398"/>
      <c r="UWA11" s="398"/>
      <c r="UWB11" s="398"/>
      <c r="UWC11" s="398"/>
      <c r="UWD11" s="398"/>
      <c r="UWE11" s="398"/>
      <c r="UWF11" s="398"/>
      <c r="UWG11" s="398"/>
      <c r="UWH11" s="398"/>
      <c r="UWI11" s="398"/>
      <c r="UWJ11" s="398"/>
      <c r="UWK11" s="398"/>
      <c r="UWL11" s="398"/>
      <c r="UWM11" s="398"/>
      <c r="UWN11" s="398"/>
      <c r="UWO11" s="398"/>
      <c r="UWP11" s="398"/>
      <c r="UWQ11" s="398"/>
      <c r="UWR11" s="398"/>
      <c r="UWS11" s="398"/>
      <c r="UWT11" s="398"/>
      <c r="UWU11" s="398"/>
      <c r="UWV11" s="398"/>
      <c r="UWW11" s="398"/>
      <c r="UWX11" s="398"/>
      <c r="UWY11" s="398"/>
      <c r="UWZ11" s="398"/>
      <c r="UXA11" s="398"/>
      <c r="UXB11" s="398"/>
      <c r="UXC11" s="398"/>
      <c r="UXD11" s="398"/>
      <c r="UXE11" s="398"/>
      <c r="UXF11" s="398"/>
      <c r="UXG11" s="398"/>
      <c r="UXH11" s="398"/>
      <c r="UXI11" s="398"/>
      <c r="UXJ11" s="398"/>
      <c r="UXK11" s="398"/>
      <c r="UXL11" s="398"/>
      <c r="UXM11" s="398"/>
      <c r="UXN11" s="398"/>
      <c r="UXO11" s="398"/>
      <c r="UXP11" s="398"/>
      <c r="UXQ11" s="398"/>
      <c r="UXR11" s="398"/>
      <c r="UXS11" s="398"/>
      <c r="UXT11" s="398"/>
      <c r="UXU11" s="398"/>
      <c r="UXV11" s="398"/>
      <c r="UXW11" s="398"/>
      <c r="UXX11" s="398"/>
      <c r="UXY11" s="398"/>
      <c r="UXZ11" s="398"/>
      <c r="UYA11" s="398"/>
      <c r="UYB11" s="398"/>
      <c r="UYC11" s="398"/>
      <c r="UYD11" s="398"/>
      <c r="UYE11" s="398"/>
      <c r="UYF11" s="398"/>
      <c r="UYG11" s="398"/>
      <c r="UYH11" s="398"/>
      <c r="UYI11" s="398"/>
      <c r="UYJ11" s="398"/>
      <c r="UYK11" s="398"/>
      <c r="UYL11" s="398"/>
      <c r="UYM11" s="398"/>
      <c r="UYN11" s="398"/>
      <c r="UYO11" s="398"/>
      <c r="UYP11" s="398"/>
      <c r="UYQ11" s="398"/>
      <c r="UYR11" s="398"/>
      <c r="UYS11" s="398"/>
      <c r="UYT11" s="398"/>
      <c r="UYU11" s="398"/>
      <c r="UYV11" s="398"/>
      <c r="UYW11" s="398"/>
      <c r="UYX11" s="398"/>
      <c r="UYY11" s="398"/>
      <c r="UYZ11" s="398"/>
      <c r="UZA11" s="398"/>
      <c r="UZB11" s="398"/>
      <c r="UZC11" s="398"/>
      <c r="UZD11" s="398"/>
      <c r="UZE11" s="398"/>
      <c r="UZF11" s="398"/>
      <c r="UZG11" s="398"/>
      <c r="UZH11" s="398"/>
      <c r="UZI11" s="398"/>
      <c r="UZJ11" s="398"/>
      <c r="UZK11" s="398"/>
      <c r="UZL11" s="398"/>
      <c r="UZM11" s="398"/>
      <c r="UZN11" s="398"/>
      <c r="UZO11" s="398"/>
      <c r="UZP11" s="398"/>
      <c r="UZQ11" s="398"/>
      <c r="UZR11" s="398"/>
      <c r="UZS11" s="398"/>
      <c r="UZT11" s="398"/>
      <c r="UZU11" s="398"/>
      <c r="UZV11" s="398"/>
      <c r="UZW11" s="398"/>
      <c r="UZX11" s="398"/>
      <c r="UZY11" s="398"/>
      <c r="UZZ11" s="398"/>
      <c r="VAA11" s="398"/>
      <c r="VAB11" s="398"/>
      <c r="VAC11" s="398"/>
      <c r="VAD11" s="398"/>
      <c r="VAE11" s="398"/>
      <c r="VAF11" s="398"/>
      <c r="VAG11" s="398"/>
      <c r="VAH11" s="398"/>
      <c r="VAI11" s="398"/>
      <c r="VAJ11" s="398"/>
      <c r="VAK11" s="398"/>
      <c r="VAL11" s="398"/>
      <c r="VAM11" s="398"/>
      <c r="VAN11" s="398"/>
      <c r="VAO11" s="398"/>
      <c r="VAP11" s="398"/>
      <c r="VAQ11" s="398"/>
      <c r="VAR11" s="398"/>
      <c r="VAS11" s="398"/>
      <c r="VAT11" s="398"/>
      <c r="VAU11" s="398"/>
      <c r="VAV11" s="398"/>
      <c r="VAW11" s="398"/>
      <c r="VAX11" s="398"/>
      <c r="VAY11" s="398"/>
      <c r="VAZ11" s="398"/>
      <c r="VBA11" s="398"/>
      <c r="VBB11" s="398"/>
      <c r="VBC11" s="398"/>
      <c r="VBD11" s="398"/>
      <c r="VBE11" s="398"/>
      <c r="VBF11" s="398"/>
      <c r="VBG11" s="398"/>
      <c r="VBH11" s="398"/>
      <c r="VBI11" s="398"/>
      <c r="VBJ11" s="398"/>
      <c r="VBK11" s="398"/>
      <c r="VBL11" s="398"/>
      <c r="VBM11" s="398"/>
      <c r="VBN11" s="398"/>
      <c r="VBO11" s="398"/>
      <c r="VBP11" s="398"/>
      <c r="VBQ11" s="398"/>
      <c r="VBR11" s="398"/>
      <c r="VBS11" s="398"/>
      <c r="VBT11" s="398"/>
      <c r="VBU11" s="398"/>
      <c r="VBV11" s="398"/>
      <c r="VBW11" s="398"/>
      <c r="VBX11" s="398"/>
      <c r="VBY11" s="398"/>
      <c r="VBZ11" s="398"/>
      <c r="VCA11" s="398"/>
      <c r="VCB11" s="398"/>
      <c r="VCC11" s="398"/>
      <c r="VCD11" s="398"/>
      <c r="VCE11" s="398"/>
      <c r="VCF11" s="398"/>
      <c r="VCG11" s="398"/>
      <c r="VCH11" s="398"/>
      <c r="VCI11" s="398"/>
      <c r="VCJ11" s="398"/>
      <c r="VCK11" s="398"/>
      <c r="VCL11" s="398"/>
      <c r="VCM11" s="398"/>
      <c r="VCN11" s="398"/>
      <c r="VCO11" s="398"/>
      <c r="VCP11" s="398"/>
      <c r="VCQ11" s="398"/>
      <c r="VCR11" s="398"/>
      <c r="VCS11" s="398"/>
      <c r="VCT11" s="398"/>
      <c r="VCU11" s="398"/>
      <c r="VCV11" s="398"/>
      <c r="VCW11" s="398"/>
      <c r="VCX11" s="398"/>
      <c r="VCY11" s="398"/>
      <c r="VCZ11" s="398"/>
      <c r="VDA11" s="398"/>
      <c r="VDB11" s="398"/>
      <c r="VDC11" s="398"/>
      <c r="VDD11" s="398"/>
      <c r="VDE11" s="398"/>
      <c r="VDF11" s="398"/>
      <c r="VDG11" s="398"/>
      <c r="VDH11" s="398"/>
      <c r="VDI11" s="398"/>
      <c r="VDJ11" s="398"/>
      <c r="VDK11" s="398"/>
      <c r="VDL11" s="398"/>
      <c r="VDM11" s="398"/>
      <c r="VDN11" s="398"/>
      <c r="VDO11" s="398"/>
      <c r="VDP11" s="398"/>
      <c r="VDQ11" s="398"/>
      <c r="VDR11" s="398"/>
      <c r="VDS11" s="398"/>
      <c r="VDT11" s="398"/>
      <c r="VDU11" s="398"/>
      <c r="VDV11" s="398"/>
      <c r="VDW11" s="398"/>
      <c r="VDX11" s="398"/>
      <c r="VDY11" s="398"/>
      <c r="VDZ11" s="398"/>
      <c r="VEA11" s="398"/>
      <c r="VEB11" s="398"/>
      <c r="VEC11" s="398"/>
      <c r="VED11" s="398"/>
      <c r="VEE11" s="398"/>
      <c r="VEF11" s="398"/>
      <c r="VEG11" s="398"/>
      <c r="VEH11" s="398"/>
      <c r="VEI11" s="398"/>
      <c r="VEJ11" s="398"/>
      <c r="VEK11" s="398"/>
      <c r="VEL11" s="398"/>
      <c r="VEM11" s="398"/>
      <c r="VEN11" s="398"/>
      <c r="VEO11" s="398"/>
      <c r="VEP11" s="398"/>
      <c r="VEQ11" s="398"/>
      <c r="VER11" s="398"/>
      <c r="VES11" s="398"/>
      <c r="VET11" s="398"/>
      <c r="VEU11" s="398"/>
      <c r="VEV11" s="398"/>
      <c r="VEW11" s="398"/>
      <c r="VEX11" s="398"/>
      <c r="VEY11" s="398"/>
      <c r="VEZ11" s="398"/>
      <c r="VFA11" s="398"/>
      <c r="VFB11" s="398"/>
      <c r="VFC11" s="398"/>
      <c r="VFD11" s="398"/>
      <c r="VFE11" s="398"/>
      <c r="VFF11" s="398"/>
      <c r="VFG11" s="398"/>
      <c r="VFH11" s="398"/>
      <c r="VFI11" s="398"/>
      <c r="VFJ11" s="398"/>
      <c r="VFK11" s="398"/>
      <c r="VFL11" s="398"/>
      <c r="VFM11" s="398"/>
      <c r="VFN11" s="398"/>
      <c r="VFO11" s="398"/>
      <c r="VFP11" s="398"/>
      <c r="VFQ11" s="398"/>
      <c r="VFR11" s="398"/>
      <c r="VFS11" s="398"/>
      <c r="VFT11" s="398"/>
      <c r="VFU11" s="398"/>
      <c r="VFV11" s="398"/>
      <c r="VFW11" s="398"/>
      <c r="VFX11" s="398"/>
      <c r="VFY11" s="398"/>
      <c r="VFZ11" s="398"/>
      <c r="VGA11" s="398"/>
      <c r="VGB11" s="398"/>
      <c r="VGC11" s="398"/>
      <c r="VGD11" s="398"/>
      <c r="VGE11" s="398"/>
      <c r="VGF11" s="398"/>
      <c r="VGG11" s="398"/>
      <c r="VGH11" s="398"/>
      <c r="VGI11" s="398"/>
      <c r="VGJ11" s="398"/>
      <c r="VGK11" s="398"/>
      <c r="VGL11" s="398"/>
      <c r="VGM11" s="398"/>
      <c r="VGN11" s="398"/>
      <c r="VGO11" s="398"/>
      <c r="VGP11" s="398"/>
      <c r="VGQ11" s="398"/>
      <c r="VGR11" s="398"/>
      <c r="VGS11" s="398"/>
      <c r="VGT11" s="398"/>
      <c r="VGU11" s="398"/>
      <c r="VGV11" s="398"/>
      <c r="VGW11" s="398"/>
      <c r="VGX11" s="398"/>
      <c r="VGY11" s="398"/>
      <c r="VGZ11" s="398"/>
      <c r="VHA11" s="398"/>
      <c r="VHB11" s="398"/>
      <c r="VHC11" s="398"/>
      <c r="VHD11" s="398"/>
      <c r="VHE11" s="398"/>
      <c r="VHF11" s="398"/>
      <c r="VHG11" s="398"/>
      <c r="VHH11" s="398"/>
      <c r="VHI11" s="398"/>
      <c r="VHJ11" s="398"/>
      <c r="VHK11" s="398"/>
      <c r="VHL11" s="398"/>
      <c r="VHM11" s="398"/>
      <c r="VHN11" s="398"/>
      <c r="VHO11" s="398"/>
      <c r="VHP11" s="398"/>
      <c r="VHQ11" s="398"/>
      <c r="VHR11" s="398"/>
      <c r="VHS11" s="398"/>
      <c r="VHT11" s="398"/>
      <c r="VHU11" s="398"/>
      <c r="VHV11" s="398"/>
      <c r="VHW11" s="398"/>
      <c r="VHX11" s="398"/>
      <c r="VHY11" s="398"/>
      <c r="VHZ11" s="398"/>
      <c r="VIA11" s="398"/>
      <c r="VIB11" s="398"/>
      <c r="VIC11" s="398"/>
      <c r="VID11" s="398"/>
      <c r="VIE11" s="398"/>
      <c r="VIF11" s="398"/>
      <c r="VIG11" s="398"/>
      <c r="VIH11" s="398"/>
      <c r="VII11" s="398"/>
      <c r="VIJ11" s="398"/>
      <c r="VIK11" s="398"/>
      <c r="VIL11" s="398"/>
      <c r="VIM11" s="398"/>
      <c r="VIN11" s="398"/>
      <c r="VIO11" s="398"/>
      <c r="VIP11" s="398"/>
      <c r="VIQ11" s="398"/>
      <c r="VIR11" s="398"/>
      <c r="VIS11" s="398"/>
      <c r="VIT11" s="398"/>
      <c r="VIU11" s="398"/>
      <c r="VIV11" s="398"/>
      <c r="VIW11" s="398"/>
      <c r="VIX11" s="398"/>
      <c r="VIY11" s="398"/>
      <c r="VIZ11" s="398"/>
      <c r="VJA11" s="398"/>
      <c r="VJB11" s="398"/>
      <c r="VJC11" s="398"/>
      <c r="VJD11" s="398"/>
      <c r="VJE11" s="398"/>
      <c r="VJF11" s="398"/>
      <c r="VJG11" s="398"/>
      <c r="VJH11" s="398"/>
      <c r="VJI11" s="398"/>
      <c r="VJJ11" s="398"/>
      <c r="VJK11" s="398"/>
      <c r="VJL11" s="398"/>
      <c r="VJM11" s="398"/>
      <c r="VJN11" s="398"/>
      <c r="VJO11" s="398"/>
      <c r="VJP11" s="398"/>
      <c r="VJQ11" s="398"/>
      <c r="VJR11" s="398"/>
      <c r="VJS11" s="398"/>
      <c r="VJT11" s="398"/>
      <c r="VJU11" s="398"/>
      <c r="VJV11" s="398"/>
      <c r="VJW11" s="398"/>
      <c r="VJX11" s="398"/>
      <c r="VJY11" s="398"/>
      <c r="VJZ11" s="398"/>
      <c r="VKA11" s="398"/>
      <c r="VKB11" s="398"/>
      <c r="VKC11" s="398"/>
      <c r="VKD11" s="398"/>
      <c r="VKE11" s="398"/>
      <c r="VKF11" s="398"/>
      <c r="VKG11" s="398"/>
      <c r="VKH11" s="398"/>
      <c r="VKI11" s="398"/>
      <c r="VKJ11" s="398"/>
      <c r="VKK11" s="398"/>
      <c r="VKL11" s="398"/>
      <c r="VKM11" s="398"/>
      <c r="VKN11" s="398"/>
      <c r="VKO11" s="398"/>
      <c r="VKP11" s="398"/>
      <c r="VKQ11" s="398"/>
      <c r="VKR11" s="398"/>
      <c r="VKS11" s="398"/>
      <c r="VKT11" s="398"/>
      <c r="VKU11" s="398"/>
      <c r="VKV11" s="398"/>
      <c r="VKW11" s="398"/>
      <c r="VKX11" s="398"/>
      <c r="VKY11" s="398"/>
      <c r="VKZ11" s="398"/>
      <c r="VLA11" s="398"/>
      <c r="VLB11" s="398"/>
      <c r="VLC11" s="398"/>
      <c r="VLD11" s="398"/>
      <c r="VLE11" s="398"/>
      <c r="VLF11" s="398"/>
      <c r="VLG11" s="398"/>
      <c r="VLH11" s="398"/>
      <c r="VLI11" s="398"/>
      <c r="VLJ11" s="398"/>
      <c r="VLK11" s="398"/>
      <c r="VLL11" s="398"/>
      <c r="VLM11" s="398"/>
      <c r="VLN11" s="398"/>
      <c r="VLO11" s="398"/>
      <c r="VLP11" s="398"/>
      <c r="VLQ11" s="398"/>
      <c r="VLR11" s="398"/>
      <c r="VLS11" s="398"/>
      <c r="VLT11" s="398"/>
      <c r="VLU11" s="398"/>
      <c r="VLV11" s="398"/>
      <c r="VLW11" s="398"/>
      <c r="VLX11" s="398"/>
      <c r="VLY11" s="398"/>
      <c r="VLZ11" s="398"/>
      <c r="VMA11" s="398"/>
      <c r="VMB11" s="398"/>
      <c r="VMC11" s="398"/>
      <c r="VMD11" s="398"/>
      <c r="VME11" s="398"/>
      <c r="VMF11" s="398"/>
      <c r="VMG11" s="398"/>
      <c r="VMH11" s="398"/>
      <c r="VMI11" s="398"/>
      <c r="VMJ11" s="398"/>
      <c r="VMK11" s="398"/>
      <c r="VML11" s="398"/>
      <c r="VMM11" s="398"/>
      <c r="VMN11" s="398"/>
      <c r="VMO11" s="398"/>
      <c r="VMP11" s="398"/>
      <c r="VMQ11" s="398"/>
      <c r="VMR11" s="398"/>
      <c r="VMS11" s="398"/>
      <c r="VMT11" s="398"/>
      <c r="VMU11" s="398"/>
      <c r="VMV11" s="398"/>
      <c r="VMW11" s="398"/>
      <c r="VMX11" s="398"/>
      <c r="VMY11" s="398"/>
      <c r="VMZ11" s="398"/>
      <c r="VNA11" s="398"/>
      <c r="VNB11" s="398"/>
      <c r="VNC11" s="398"/>
      <c r="VND11" s="398"/>
      <c r="VNE11" s="398"/>
      <c r="VNF11" s="398"/>
      <c r="VNG11" s="398"/>
      <c r="VNH11" s="398"/>
      <c r="VNI11" s="398"/>
      <c r="VNJ11" s="398"/>
      <c r="VNK11" s="398"/>
      <c r="VNL11" s="398"/>
      <c r="VNM11" s="398"/>
      <c r="VNN11" s="398"/>
      <c r="VNO11" s="398"/>
      <c r="VNP11" s="398"/>
      <c r="VNQ11" s="398"/>
      <c r="VNR11" s="398"/>
      <c r="VNS11" s="398"/>
      <c r="VNT11" s="398"/>
      <c r="VNU11" s="398"/>
      <c r="VNV11" s="398"/>
      <c r="VNW11" s="398"/>
      <c r="VNX11" s="398"/>
      <c r="VNY11" s="398"/>
      <c r="VNZ11" s="398"/>
      <c r="VOA11" s="398"/>
      <c r="VOB11" s="398"/>
      <c r="VOC11" s="398"/>
      <c r="VOD11" s="398"/>
      <c r="VOE11" s="398"/>
      <c r="VOF11" s="398"/>
      <c r="VOG11" s="398"/>
      <c r="VOH11" s="398"/>
      <c r="VOI11" s="398"/>
      <c r="VOJ11" s="398"/>
      <c r="VOK11" s="398"/>
      <c r="VOL11" s="398"/>
      <c r="VOM11" s="398"/>
      <c r="VON11" s="398"/>
      <c r="VOO11" s="398"/>
      <c r="VOP11" s="398"/>
      <c r="VOQ11" s="398"/>
      <c r="VOR11" s="398"/>
      <c r="VOS11" s="398"/>
      <c r="VOT11" s="398"/>
      <c r="VOU11" s="398"/>
      <c r="VOV11" s="398"/>
      <c r="VOW11" s="398"/>
      <c r="VOX11" s="398"/>
      <c r="VOY11" s="398"/>
      <c r="VOZ11" s="398"/>
      <c r="VPA11" s="398"/>
      <c r="VPB11" s="398"/>
      <c r="VPC11" s="398"/>
      <c r="VPD11" s="398"/>
      <c r="VPE11" s="398"/>
      <c r="VPF11" s="398"/>
      <c r="VPG11" s="398"/>
      <c r="VPH11" s="398"/>
      <c r="VPI11" s="398"/>
      <c r="VPJ11" s="398"/>
      <c r="VPK11" s="398"/>
      <c r="VPL11" s="398"/>
      <c r="VPM11" s="398"/>
      <c r="VPN11" s="398"/>
      <c r="VPO11" s="398"/>
      <c r="VPP11" s="398"/>
      <c r="VPQ11" s="398"/>
      <c r="VPR11" s="398"/>
      <c r="VPS11" s="398"/>
      <c r="VPT11" s="398"/>
      <c r="VPU11" s="398"/>
      <c r="VPV11" s="398"/>
      <c r="VPW11" s="398"/>
      <c r="VPX11" s="398"/>
      <c r="VPY11" s="398"/>
      <c r="VPZ11" s="398"/>
      <c r="VQA11" s="398"/>
      <c r="VQB11" s="398"/>
      <c r="VQC11" s="398"/>
      <c r="VQD11" s="398"/>
      <c r="VQE11" s="398"/>
      <c r="VQF11" s="398"/>
      <c r="VQG11" s="398"/>
      <c r="VQH11" s="398"/>
      <c r="VQI11" s="398"/>
      <c r="VQJ11" s="398"/>
      <c r="VQK11" s="398"/>
      <c r="VQL11" s="398"/>
      <c r="VQM11" s="398"/>
      <c r="VQN11" s="398"/>
      <c r="VQO11" s="398"/>
      <c r="VQP11" s="398"/>
      <c r="VQQ11" s="398"/>
      <c r="VQR11" s="398"/>
      <c r="VQS11" s="398"/>
      <c r="VQT11" s="398"/>
      <c r="VQU11" s="398"/>
      <c r="VQV11" s="398"/>
      <c r="VQW11" s="398"/>
      <c r="VQX11" s="398"/>
      <c r="VQY11" s="398"/>
      <c r="VQZ11" s="398"/>
      <c r="VRA11" s="398"/>
      <c r="VRB11" s="398"/>
      <c r="VRC11" s="398"/>
      <c r="VRD11" s="398"/>
      <c r="VRE11" s="398"/>
      <c r="VRF11" s="398"/>
      <c r="VRG11" s="398"/>
      <c r="VRH11" s="398"/>
      <c r="VRI11" s="398"/>
      <c r="VRJ11" s="398"/>
      <c r="VRK11" s="398"/>
      <c r="VRL11" s="398"/>
      <c r="VRM11" s="398"/>
      <c r="VRN11" s="398"/>
      <c r="VRO11" s="398"/>
      <c r="VRP11" s="398"/>
      <c r="VRQ11" s="398"/>
      <c r="VRR11" s="398"/>
      <c r="VRS11" s="398"/>
      <c r="VRT11" s="398"/>
      <c r="VRU11" s="398"/>
      <c r="VRV11" s="398"/>
      <c r="VRW11" s="398"/>
      <c r="VRX11" s="398"/>
      <c r="VRY11" s="398"/>
      <c r="VRZ11" s="398"/>
      <c r="VSA11" s="398"/>
      <c r="VSB11" s="398"/>
      <c r="VSC11" s="398"/>
      <c r="VSD11" s="398"/>
      <c r="VSE11" s="398"/>
      <c r="VSF11" s="398"/>
      <c r="VSG11" s="398"/>
      <c r="VSH11" s="398"/>
      <c r="VSI11" s="398"/>
      <c r="VSJ11" s="398"/>
      <c r="VSK11" s="398"/>
      <c r="VSL11" s="398"/>
      <c r="VSM11" s="398"/>
      <c r="VSN11" s="398"/>
      <c r="VSO11" s="398"/>
      <c r="VSP11" s="398"/>
      <c r="VSQ11" s="398"/>
      <c r="VSR11" s="398"/>
      <c r="VSS11" s="398"/>
      <c r="VST11" s="398"/>
      <c r="VSU11" s="398"/>
      <c r="VSV11" s="398"/>
      <c r="VSW11" s="398"/>
      <c r="VSX11" s="398"/>
      <c r="VSY11" s="398"/>
      <c r="VSZ11" s="398"/>
      <c r="VTA11" s="398"/>
      <c r="VTB11" s="398"/>
      <c r="VTC11" s="398"/>
      <c r="VTD11" s="398"/>
      <c r="VTE11" s="398"/>
      <c r="VTF11" s="398"/>
      <c r="VTG11" s="398"/>
      <c r="VTH11" s="398"/>
      <c r="VTI11" s="398"/>
      <c r="VTJ11" s="398"/>
      <c r="VTK11" s="398"/>
      <c r="VTL11" s="398"/>
      <c r="VTM11" s="398"/>
      <c r="VTN11" s="398"/>
      <c r="VTO11" s="398"/>
      <c r="VTP11" s="398"/>
      <c r="VTQ11" s="398"/>
      <c r="VTR11" s="398"/>
      <c r="VTS11" s="398"/>
      <c r="VTT11" s="398"/>
      <c r="VTU11" s="398"/>
      <c r="VTV11" s="398"/>
      <c r="VTW11" s="398"/>
      <c r="VTX11" s="398"/>
      <c r="VTY11" s="398"/>
      <c r="VTZ11" s="398"/>
      <c r="VUA11" s="398"/>
      <c r="VUB11" s="398"/>
      <c r="VUC11" s="398"/>
      <c r="VUD11" s="398"/>
      <c r="VUE11" s="398"/>
      <c r="VUF11" s="398"/>
      <c r="VUG11" s="398"/>
      <c r="VUH11" s="398"/>
      <c r="VUI11" s="398"/>
      <c r="VUJ11" s="398"/>
      <c r="VUK11" s="398"/>
      <c r="VUL11" s="398"/>
      <c r="VUM11" s="398"/>
      <c r="VUN11" s="398"/>
      <c r="VUO11" s="398"/>
      <c r="VUP11" s="398"/>
      <c r="VUQ11" s="398"/>
      <c r="VUR11" s="398"/>
      <c r="VUS11" s="398"/>
      <c r="VUT11" s="398"/>
      <c r="VUU11" s="398"/>
      <c r="VUV11" s="398"/>
      <c r="VUW11" s="398"/>
      <c r="VUX11" s="398"/>
      <c r="VUY11" s="398"/>
      <c r="VUZ11" s="398"/>
      <c r="VVA11" s="398"/>
      <c r="VVB11" s="398"/>
      <c r="VVC11" s="398"/>
      <c r="VVD11" s="398"/>
      <c r="VVE11" s="398"/>
      <c r="VVF11" s="398"/>
      <c r="VVG11" s="398"/>
      <c r="VVH11" s="398"/>
      <c r="VVI11" s="398"/>
      <c r="VVJ11" s="398"/>
      <c r="VVK11" s="398"/>
      <c r="VVL11" s="398"/>
      <c r="VVM11" s="398"/>
      <c r="VVN11" s="398"/>
      <c r="VVO11" s="398"/>
      <c r="VVP11" s="398"/>
      <c r="VVQ11" s="398"/>
      <c r="VVR11" s="398"/>
      <c r="VVS11" s="398"/>
      <c r="VVT11" s="398"/>
      <c r="VVU11" s="398"/>
      <c r="VVV11" s="398"/>
      <c r="VVW11" s="398"/>
      <c r="VVX11" s="398"/>
      <c r="VVY11" s="398"/>
      <c r="VVZ11" s="398"/>
      <c r="VWA11" s="398"/>
      <c r="VWB11" s="398"/>
      <c r="VWC11" s="398"/>
      <c r="VWD11" s="398"/>
      <c r="VWE11" s="398"/>
      <c r="VWF11" s="398"/>
      <c r="VWG11" s="398"/>
      <c r="VWH11" s="398"/>
      <c r="VWI11" s="398"/>
      <c r="VWJ11" s="398"/>
      <c r="VWK11" s="398"/>
      <c r="VWL11" s="398"/>
      <c r="VWM11" s="398"/>
      <c r="VWN11" s="398"/>
      <c r="VWO11" s="398"/>
      <c r="VWP11" s="398"/>
      <c r="VWQ11" s="398"/>
      <c r="VWR11" s="398"/>
      <c r="VWS11" s="398"/>
      <c r="VWT11" s="398"/>
      <c r="VWU11" s="398"/>
      <c r="VWV11" s="398"/>
      <c r="VWW11" s="398"/>
      <c r="VWX11" s="398"/>
      <c r="VWY11" s="398"/>
      <c r="VWZ11" s="398"/>
      <c r="VXA11" s="398"/>
      <c r="VXB11" s="398"/>
      <c r="VXC11" s="398"/>
      <c r="VXD11" s="398"/>
      <c r="VXE11" s="398"/>
      <c r="VXF11" s="398"/>
      <c r="VXG11" s="398"/>
      <c r="VXH11" s="398"/>
      <c r="VXI11" s="398"/>
      <c r="VXJ11" s="398"/>
      <c r="VXK11" s="398"/>
      <c r="VXL11" s="398"/>
      <c r="VXM11" s="398"/>
      <c r="VXN11" s="398"/>
      <c r="VXO11" s="398"/>
      <c r="VXP11" s="398"/>
      <c r="VXQ11" s="398"/>
      <c r="VXR11" s="398"/>
      <c r="VXS11" s="398"/>
      <c r="VXT11" s="398"/>
      <c r="VXU11" s="398"/>
      <c r="VXV11" s="398"/>
      <c r="VXW11" s="398"/>
      <c r="VXX11" s="398"/>
      <c r="VXY11" s="398"/>
      <c r="VXZ11" s="398"/>
      <c r="VYA11" s="398"/>
      <c r="VYB11" s="398"/>
      <c r="VYC11" s="398"/>
      <c r="VYD11" s="398"/>
      <c r="VYE11" s="398"/>
      <c r="VYF11" s="398"/>
      <c r="VYG11" s="398"/>
      <c r="VYH11" s="398"/>
      <c r="VYI11" s="398"/>
      <c r="VYJ11" s="398"/>
      <c r="VYK11" s="398"/>
      <c r="VYL11" s="398"/>
      <c r="VYM11" s="398"/>
      <c r="VYN11" s="398"/>
      <c r="VYO11" s="398"/>
      <c r="VYP11" s="398"/>
      <c r="VYQ11" s="398"/>
      <c r="VYR11" s="398"/>
      <c r="VYS11" s="398"/>
      <c r="VYT11" s="398"/>
      <c r="VYU11" s="398"/>
      <c r="VYV11" s="398"/>
      <c r="VYW11" s="398"/>
      <c r="VYX11" s="398"/>
      <c r="VYY11" s="398"/>
      <c r="VYZ11" s="398"/>
      <c r="VZA11" s="398"/>
      <c r="VZB11" s="398"/>
      <c r="VZC11" s="398"/>
      <c r="VZD11" s="398"/>
      <c r="VZE11" s="398"/>
      <c r="VZF11" s="398"/>
      <c r="VZG11" s="398"/>
      <c r="VZH11" s="398"/>
      <c r="VZI11" s="398"/>
      <c r="VZJ11" s="398"/>
      <c r="VZK11" s="398"/>
      <c r="VZL11" s="398"/>
      <c r="VZM11" s="398"/>
      <c r="VZN11" s="398"/>
      <c r="VZO11" s="398"/>
      <c r="VZP11" s="398"/>
      <c r="VZQ11" s="398"/>
      <c r="VZR11" s="398"/>
      <c r="VZS11" s="398"/>
      <c r="VZT11" s="398"/>
      <c r="VZU11" s="398"/>
      <c r="VZV11" s="398"/>
      <c r="VZW11" s="398"/>
      <c r="VZX11" s="398"/>
      <c r="VZY11" s="398"/>
      <c r="VZZ11" s="398"/>
      <c r="WAA11" s="398"/>
      <c r="WAB11" s="398"/>
      <c r="WAC11" s="398"/>
      <c r="WAD11" s="398"/>
      <c r="WAE11" s="398"/>
      <c r="WAF11" s="398"/>
      <c r="WAG11" s="398"/>
      <c r="WAH11" s="398"/>
      <c r="WAI11" s="398"/>
      <c r="WAJ11" s="398"/>
      <c r="WAK11" s="398"/>
      <c r="WAL11" s="398"/>
      <c r="WAM11" s="398"/>
      <c r="WAN11" s="398"/>
      <c r="WAO11" s="398"/>
      <c r="WAP11" s="398"/>
      <c r="WAQ11" s="398"/>
      <c r="WAR11" s="398"/>
      <c r="WAS11" s="398"/>
      <c r="WAT11" s="398"/>
      <c r="WAU11" s="398"/>
      <c r="WAV11" s="398"/>
      <c r="WAW11" s="398"/>
      <c r="WAX11" s="398"/>
      <c r="WAY11" s="398"/>
      <c r="WAZ11" s="398"/>
      <c r="WBA11" s="398"/>
      <c r="WBB11" s="398"/>
      <c r="WBC11" s="398"/>
      <c r="WBD11" s="398"/>
      <c r="WBE11" s="398"/>
      <c r="WBF11" s="398"/>
      <c r="WBG11" s="398"/>
      <c r="WBH11" s="398"/>
      <c r="WBI11" s="398"/>
      <c r="WBJ11" s="398"/>
      <c r="WBK11" s="398"/>
      <c r="WBL11" s="398"/>
      <c r="WBM11" s="398"/>
      <c r="WBN11" s="398"/>
      <c r="WBO11" s="398"/>
      <c r="WBP11" s="398"/>
      <c r="WBQ11" s="398"/>
      <c r="WBR11" s="398"/>
      <c r="WBS11" s="398"/>
      <c r="WBT11" s="398"/>
      <c r="WBU11" s="398"/>
      <c r="WBV11" s="398"/>
      <c r="WBW11" s="398"/>
      <c r="WBX11" s="398"/>
      <c r="WBY11" s="398"/>
      <c r="WBZ11" s="398"/>
      <c r="WCA11" s="398"/>
      <c r="WCB11" s="398"/>
      <c r="WCC11" s="398"/>
      <c r="WCD11" s="398"/>
      <c r="WCE11" s="398"/>
      <c r="WCF11" s="398"/>
      <c r="WCG11" s="398"/>
      <c r="WCH11" s="398"/>
      <c r="WCI11" s="398"/>
      <c r="WCJ11" s="398"/>
      <c r="WCK11" s="398"/>
      <c r="WCL11" s="398"/>
      <c r="WCM11" s="398"/>
      <c r="WCN11" s="398"/>
      <c r="WCO11" s="398"/>
      <c r="WCP11" s="398"/>
      <c r="WCQ11" s="398"/>
      <c r="WCR11" s="398"/>
      <c r="WCS11" s="398"/>
      <c r="WCT11" s="398"/>
      <c r="WCU11" s="398"/>
      <c r="WCV11" s="398"/>
      <c r="WCW11" s="398"/>
      <c r="WCX11" s="398"/>
      <c r="WCY11" s="398"/>
      <c r="WCZ11" s="398"/>
      <c r="WDA11" s="398"/>
      <c r="WDB11" s="398"/>
      <c r="WDC11" s="398"/>
      <c r="WDD11" s="398"/>
      <c r="WDE11" s="398"/>
      <c r="WDF11" s="398"/>
      <c r="WDG11" s="398"/>
      <c r="WDH11" s="398"/>
      <c r="WDI11" s="398"/>
      <c r="WDJ11" s="398"/>
      <c r="WDK11" s="398"/>
      <c r="WDL11" s="398"/>
      <c r="WDM11" s="398"/>
      <c r="WDN11" s="398"/>
      <c r="WDO11" s="398"/>
      <c r="WDP11" s="398"/>
      <c r="WDQ11" s="398"/>
      <c r="WDR11" s="398"/>
      <c r="WDS11" s="398"/>
      <c r="WDT11" s="398"/>
      <c r="WDU11" s="398"/>
      <c r="WDV11" s="398"/>
      <c r="WDW11" s="398"/>
      <c r="WDX11" s="398"/>
      <c r="WDY11" s="398"/>
      <c r="WDZ11" s="398"/>
      <c r="WEA11" s="398"/>
      <c r="WEB11" s="398"/>
      <c r="WEC11" s="398"/>
      <c r="WED11" s="398"/>
      <c r="WEE11" s="398"/>
      <c r="WEF11" s="398"/>
      <c r="WEG11" s="398"/>
      <c r="WEH11" s="398"/>
      <c r="WEI11" s="398"/>
      <c r="WEJ11" s="398"/>
      <c r="WEK11" s="398"/>
      <c r="WEL11" s="398"/>
      <c r="WEM11" s="398"/>
      <c r="WEN11" s="398"/>
      <c r="WEO11" s="398"/>
      <c r="WEP11" s="398"/>
      <c r="WEQ11" s="398"/>
      <c r="WER11" s="398"/>
      <c r="WES11" s="398"/>
      <c r="WET11" s="398"/>
      <c r="WEU11" s="398"/>
      <c r="WEV11" s="398"/>
      <c r="WEW11" s="398"/>
      <c r="WEX11" s="398"/>
      <c r="WEY11" s="398"/>
      <c r="WEZ11" s="398"/>
      <c r="WFA11" s="398"/>
      <c r="WFB11" s="398"/>
      <c r="WFC11" s="398"/>
      <c r="WFD11" s="398"/>
      <c r="WFE11" s="398"/>
      <c r="WFF11" s="398"/>
      <c r="WFG11" s="398"/>
      <c r="WFH11" s="398"/>
      <c r="WFI11" s="398"/>
      <c r="WFJ11" s="398"/>
      <c r="WFK11" s="398"/>
      <c r="WFL11" s="398"/>
      <c r="WFM11" s="398"/>
      <c r="WFN11" s="398"/>
      <c r="WFO11" s="398"/>
      <c r="WFP11" s="398"/>
      <c r="WFQ11" s="398"/>
      <c r="WFR11" s="398"/>
      <c r="WFS11" s="398"/>
      <c r="WFT11" s="398"/>
      <c r="WFU11" s="398"/>
      <c r="WFV11" s="398"/>
      <c r="WFW11" s="398"/>
      <c r="WFX11" s="398"/>
      <c r="WFY11" s="398"/>
      <c r="WFZ11" s="398"/>
      <c r="WGA11" s="398"/>
      <c r="WGB11" s="398"/>
      <c r="WGC11" s="398"/>
      <c r="WGD11" s="398"/>
      <c r="WGE11" s="398"/>
      <c r="WGF11" s="398"/>
      <c r="WGG11" s="398"/>
      <c r="WGH11" s="398"/>
      <c r="WGI11" s="398"/>
      <c r="WGJ11" s="398"/>
      <c r="WGK11" s="398"/>
      <c r="WGL11" s="398"/>
      <c r="WGM11" s="398"/>
      <c r="WGN11" s="398"/>
      <c r="WGO11" s="398"/>
      <c r="WGP11" s="398"/>
      <c r="WGQ11" s="398"/>
      <c r="WGR11" s="398"/>
      <c r="WGS11" s="398"/>
      <c r="WGT11" s="398"/>
      <c r="WGU11" s="398"/>
      <c r="WGV11" s="398"/>
      <c r="WGW11" s="398"/>
      <c r="WGX11" s="398"/>
      <c r="WGY11" s="398"/>
      <c r="WGZ11" s="398"/>
      <c r="WHA11" s="398"/>
      <c r="WHB11" s="398"/>
      <c r="WHC11" s="398"/>
      <c r="WHD11" s="398"/>
      <c r="WHE11" s="398"/>
      <c r="WHF11" s="398"/>
      <c r="WHG11" s="398"/>
      <c r="WHH11" s="398"/>
      <c r="WHI11" s="398"/>
      <c r="WHJ11" s="398"/>
      <c r="WHK11" s="398"/>
      <c r="WHL11" s="398"/>
      <c r="WHM11" s="398"/>
      <c r="WHN11" s="398"/>
      <c r="WHO11" s="398"/>
      <c r="WHP11" s="398"/>
      <c r="WHQ11" s="398"/>
      <c r="WHR11" s="398"/>
      <c r="WHS11" s="398"/>
      <c r="WHT11" s="398"/>
      <c r="WHU11" s="398"/>
      <c r="WHV11" s="398"/>
      <c r="WHW11" s="398"/>
      <c r="WHX11" s="398"/>
      <c r="WHY11" s="398"/>
      <c r="WHZ11" s="398"/>
      <c r="WIA11" s="398"/>
      <c r="WIB11" s="398"/>
      <c r="WIC11" s="398"/>
      <c r="WID11" s="398"/>
      <c r="WIE11" s="398"/>
      <c r="WIF11" s="398"/>
      <c r="WIG11" s="398"/>
      <c r="WIH11" s="398"/>
      <c r="WII11" s="398"/>
      <c r="WIJ11" s="398"/>
      <c r="WIK11" s="398"/>
      <c r="WIL11" s="398"/>
      <c r="WIM11" s="398"/>
      <c r="WIN11" s="398"/>
      <c r="WIO11" s="398"/>
      <c r="WIP11" s="398"/>
      <c r="WIQ11" s="398"/>
      <c r="WIR11" s="398"/>
      <c r="WIS11" s="398"/>
      <c r="WIT11" s="398"/>
      <c r="WIU11" s="398"/>
      <c r="WIV11" s="398"/>
      <c r="WIW11" s="398"/>
      <c r="WIX11" s="398"/>
      <c r="WIY11" s="398"/>
      <c r="WIZ11" s="398"/>
      <c r="WJA11" s="398"/>
      <c r="WJB11" s="398"/>
      <c r="WJC11" s="398"/>
      <c r="WJD11" s="398"/>
      <c r="WJE11" s="398"/>
      <c r="WJF11" s="398"/>
      <c r="WJG11" s="398"/>
      <c r="WJH11" s="398"/>
      <c r="WJI11" s="398"/>
      <c r="WJJ11" s="398"/>
      <c r="WJK11" s="398"/>
      <c r="WJL11" s="398"/>
      <c r="WJM11" s="398"/>
      <c r="WJN11" s="398"/>
      <c r="WJO11" s="398"/>
      <c r="WJP11" s="398"/>
      <c r="WJQ11" s="398"/>
      <c r="WJR11" s="398"/>
      <c r="WJS11" s="398"/>
      <c r="WJT11" s="398"/>
      <c r="WJU11" s="398"/>
      <c r="WJV11" s="398"/>
      <c r="WJW11" s="398"/>
      <c r="WJX11" s="398"/>
      <c r="WJY11" s="398"/>
      <c r="WJZ11" s="398"/>
      <c r="WKA11" s="398"/>
      <c r="WKB11" s="398"/>
      <c r="WKC11" s="398"/>
      <c r="WKD11" s="398"/>
      <c r="WKE11" s="398"/>
      <c r="WKF11" s="398"/>
      <c r="WKG11" s="398"/>
      <c r="WKH11" s="398"/>
      <c r="WKI11" s="398"/>
      <c r="WKJ11" s="398"/>
      <c r="WKK11" s="398"/>
      <c r="WKL11" s="398"/>
      <c r="WKM11" s="398"/>
      <c r="WKN11" s="398"/>
      <c r="WKO11" s="398"/>
      <c r="WKP11" s="398"/>
      <c r="WKQ11" s="398"/>
      <c r="WKR11" s="398"/>
      <c r="WKS11" s="398"/>
      <c r="WKT11" s="398"/>
      <c r="WKU11" s="398"/>
      <c r="WKV11" s="398"/>
      <c r="WKW11" s="398"/>
      <c r="WKX11" s="398"/>
      <c r="WKY11" s="398"/>
      <c r="WKZ11" s="398"/>
      <c r="WLA11" s="398"/>
      <c r="WLB11" s="398"/>
      <c r="WLC11" s="398"/>
      <c r="WLD11" s="398"/>
      <c r="WLE11" s="398"/>
      <c r="WLF11" s="398"/>
      <c r="WLG11" s="398"/>
      <c r="WLH11" s="398"/>
      <c r="WLI11" s="398"/>
      <c r="WLJ11" s="398"/>
      <c r="WLK11" s="398"/>
      <c r="WLL11" s="398"/>
      <c r="WLM11" s="398"/>
      <c r="WLN11" s="398"/>
      <c r="WLO11" s="398"/>
      <c r="WLP11" s="398"/>
      <c r="WLQ11" s="398"/>
      <c r="WLR11" s="398"/>
      <c r="WLS11" s="398"/>
      <c r="WLT11" s="398"/>
      <c r="WLU11" s="398"/>
      <c r="WLV11" s="398"/>
      <c r="WLW11" s="398"/>
      <c r="WLX11" s="398"/>
      <c r="WLY11" s="398"/>
      <c r="WLZ11" s="398"/>
      <c r="WMA11" s="398"/>
      <c r="WMB11" s="398"/>
      <c r="WMC11" s="398"/>
      <c r="WMD11" s="398"/>
      <c r="WME11" s="398"/>
      <c r="WMF11" s="398"/>
      <c r="WMG11" s="398"/>
      <c r="WMH11" s="398"/>
      <c r="WMI11" s="398"/>
      <c r="WMJ11" s="398"/>
      <c r="WMK11" s="398"/>
      <c r="WML11" s="398"/>
      <c r="WMM11" s="398"/>
      <c r="WMN11" s="398"/>
      <c r="WMO11" s="398"/>
      <c r="WMP11" s="398"/>
      <c r="WMQ11" s="398"/>
      <c r="WMR11" s="398"/>
      <c r="WMS11" s="398"/>
      <c r="WMT11" s="398"/>
      <c r="WMU11" s="398"/>
      <c r="WMV11" s="398"/>
      <c r="WMW11" s="398"/>
      <c r="WMX11" s="398"/>
      <c r="WMY11" s="398"/>
      <c r="WMZ11" s="398"/>
      <c r="WNA11" s="398"/>
      <c r="WNB11" s="398"/>
      <c r="WNC11" s="398"/>
      <c r="WND11" s="398"/>
      <c r="WNE11" s="398"/>
      <c r="WNF11" s="398"/>
      <c r="WNG11" s="398"/>
      <c r="WNH11" s="398"/>
      <c r="WNI11" s="398"/>
      <c r="WNJ11" s="398"/>
      <c r="WNK11" s="398"/>
      <c r="WNL11" s="398"/>
      <c r="WNM11" s="398"/>
      <c r="WNN11" s="398"/>
      <c r="WNO11" s="398"/>
      <c r="WNP11" s="398"/>
      <c r="WNQ11" s="398"/>
      <c r="WNR11" s="398"/>
      <c r="WNS11" s="398"/>
      <c r="WNT11" s="398"/>
      <c r="WNU11" s="398"/>
      <c r="WNV11" s="398"/>
      <c r="WNW11" s="398"/>
      <c r="WNX11" s="398"/>
      <c r="WNY11" s="398"/>
      <c r="WNZ11" s="398"/>
      <c r="WOA11" s="398"/>
      <c r="WOB11" s="398"/>
      <c r="WOC11" s="398"/>
      <c r="WOD11" s="398"/>
      <c r="WOE11" s="398"/>
      <c r="WOF11" s="398"/>
      <c r="WOG11" s="398"/>
      <c r="WOH11" s="398"/>
      <c r="WOI11" s="398"/>
      <c r="WOJ11" s="398"/>
      <c r="WOK11" s="398"/>
      <c r="WOL11" s="398"/>
      <c r="WOM11" s="398"/>
      <c r="WON11" s="398"/>
      <c r="WOO11" s="398"/>
      <c r="WOP11" s="398"/>
      <c r="WOQ11" s="398"/>
      <c r="WOR11" s="398"/>
      <c r="WOS11" s="398"/>
      <c r="WOT11" s="398"/>
      <c r="WOU11" s="398"/>
      <c r="WOV11" s="398"/>
      <c r="WOW11" s="398"/>
      <c r="WOX11" s="398"/>
      <c r="WOY11" s="398"/>
      <c r="WOZ11" s="398"/>
      <c r="WPA11" s="398"/>
      <c r="WPB11" s="398"/>
      <c r="WPC11" s="398"/>
      <c r="WPD11" s="398"/>
      <c r="WPE11" s="398"/>
      <c r="WPF11" s="398"/>
      <c r="WPG11" s="398"/>
      <c r="WPH11" s="398"/>
      <c r="WPI11" s="398"/>
      <c r="WPJ11" s="398"/>
      <c r="WPK11" s="398"/>
      <c r="WPL11" s="398"/>
      <c r="WPM11" s="398"/>
      <c r="WPN11" s="398"/>
      <c r="WPO11" s="398"/>
      <c r="WPP11" s="398"/>
      <c r="WPQ11" s="398"/>
      <c r="WPR11" s="398"/>
      <c r="WPS11" s="398"/>
      <c r="WPT11" s="398"/>
      <c r="WPU11" s="398"/>
      <c r="WPV11" s="398"/>
      <c r="WPW11" s="398"/>
      <c r="WPX11" s="398"/>
      <c r="WPY11" s="398"/>
      <c r="WPZ11" s="398"/>
      <c r="WQA11" s="398"/>
      <c r="WQB11" s="398"/>
      <c r="WQC11" s="398"/>
      <c r="WQD11" s="398"/>
      <c r="WQE11" s="398"/>
      <c r="WQF11" s="398"/>
      <c r="WQG11" s="398"/>
      <c r="WQH11" s="398"/>
      <c r="WQI11" s="398"/>
      <c r="WQJ11" s="398"/>
      <c r="WQK11" s="398"/>
      <c r="WQL11" s="398"/>
      <c r="WQM11" s="398"/>
      <c r="WQN11" s="398"/>
      <c r="WQO11" s="398"/>
      <c r="WQP11" s="398"/>
      <c r="WQQ11" s="398"/>
      <c r="WQR11" s="398"/>
      <c r="WQS11" s="398"/>
      <c r="WQT11" s="398"/>
      <c r="WQU11" s="398"/>
      <c r="WQV11" s="398"/>
      <c r="WQW11" s="398"/>
      <c r="WQX11" s="398"/>
      <c r="WQY11" s="398"/>
      <c r="WQZ11" s="398"/>
      <c r="WRA11" s="398"/>
      <c r="WRB11" s="398"/>
      <c r="WRC11" s="398"/>
      <c r="WRD11" s="398"/>
      <c r="WRE11" s="398"/>
      <c r="WRF11" s="398"/>
      <c r="WRG11" s="398"/>
      <c r="WRH11" s="398"/>
      <c r="WRI11" s="398"/>
      <c r="WRJ11" s="398"/>
      <c r="WRK11" s="398"/>
      <c r="WRL11" s="398"/>
      <c r="WRM11" s="398"/>
      <c r="WRN11" s="398"/>
      <c r="WRO11" s="398"/>
      <c r="WRP11" s="398"/>
      <c r="WRQ11" s="398"/>
      <c r="WRR11" s="398"/>
      <c r="WRS11" s="398"/>
      <c r="WRT11" s="398"/>
      <c r="WRU11" s="398"/>
      <c r="WRV11" s="398"/>
      <c r="WRW11" s="398"/>
      <c r="WRX11" s="398"/>
      <c r="WRY11" s="398"/>
      <c r="WRZ11" s="398"/>
      <c r="WSA11" s="398"/>
      <c r="WSB11" s="398"/>
      <c r="WSC11" s="398"/>
      <c r="WSD11" s="398"/>
      <c r="WSE11" s="398"/>
      <c r="WSF11" s="398"/>
      <c r="WSG11" s="398"/>
      <c r="WSH11" s="398"/>
      <c r="WSI11" s="398"/>
      <c r="WSJ11" s="398"/>
      <c r="WSK11" s="398"/>
      <c r="WSL11" s="398"/>
      <c r="WSM11" s="398"/>
      <c r="WSN11" s="398"/>
      <c r="WSO11" s="398"/>
      <c r="WSP11" s="398"/>
      <c r="WSQ11" s="398"/>
      <c r="WSR11" s="398"/>
      <c r="WSS11" s="398"/>
      <c r="WST11" s="398"/>
      <c r="WSU11" s="398"/>
      <c r="WSV11" s="398"/>
      <c r="WSW11" s="398"/>
      <c r="WSX11" s="398"/>
      <c r="WSY11" s="398"/>
      <c r="WSZ11" s="398"/>
      <c r="WTA11" s="398"/>
      <c r="WTB11" s="398"/>
      <c r="WTC11" s="398"/>
      <c r="WTD11" s="398"/>
      <c r="WTE11" s="398"/>
      <c r="WTF11" s="398"/>
      <c r="WTG11" s="398"/>
      <c r="WTH11" s="398"/>
      <c r="WTI11" s="398"/>
      <c r="WTJ11" s="398"/>
      <c r="WTK11" s="398"/>
      <c r="WTL11" s="398"/>
      <c r="WTM11" s="398"/>
      <c r="WTN11" s="398"/>
      <c r="WTO11" s="398"/>
      <c r="WTP11" s="398"/>
      <c r="WTQ11" s="398"/>
      <c r="WTR11" s="398"/>
      <c r="WTS11" s="398"/>
      <c r="WTT11" s="398"/>
      <c r="WTU11" s="398"/>
      <c r="WTV11" s="398"/>
      <c r="WTW11" s="398"/>
      <c r="WTX11" s="398"/>
      <c r="WTY11" s="398"/>
      <c r="WTZ11" s="398"/>
      <c r="WUA11" s="398"/>
      <c r="WUB11" s="398"/>
      <c r="WUC11" s="398"/>
      <c r="WUD11" s="398"/>
      <c r="WUE11" s="398"/>
      <c r="WUF11" s="398"/>
      <c r="WUG11" s="398"/>
      <c r="WUH11" s="398"/>
      <c r="WUI11" s="398"/>
      <c r="WUJ11" s="398"/>
      <c r="WUK11" s="398"/>
      <c r="WUL11" s="398"/>
      <c r="WUM11" s="398"/>
      <c r="WUN11" s="398"/>
      <c r="WUO11" s="398"/>
      <c r="WUP11" s="398"/>
      <c r="WUQ11" s="398"/>
      <c r="WUR11" s="398"/>
      <c r="WUS11" s="398"/>
      <c r="WUT11" s="398"/>
      <c r="WUU11" s="398"/>
      <c r="WUV11" s="398"/>
      <c r="WUW11" s="398"/>
      <c r="WUX11" s="398"/>
      <c r="WUY11" s="398"/>
      <c r="WUZ11" s="398"/>
      <c r="WVA11" s="398"/>
      <c r="WVB11" s="398"/>
      <c r="WVC11" s="398"/>
      <c r="WVD11" s="398"/>
      <c r="WVE11" s="398"/>
      <c r="WVF11" s="398"/>
      <c r="WVG11" s="398"/>
      <c r="WVH11" s="398"/>
      <c r="WVI11" s="398"/>
      <c r="WVJ11" s="398"/>
      <c r="WVK11" s="398"/>
      <c r="WVL11" s="398"/>
      <c r="WVM11" s="398"/>
      <c r="WVN11" s="398"/>
      <c r="WVO11" s="398"/>
      <c r="WVP11" s="398"/>
      <c r="WVQ11" s="398"/>
      <c r="WVR11" s="398"/>
      <c r="WVS11" s="398"/>
      <c r="WVT11" s="398"/>
      <c r="WVU11" s="398"/>
      <c r="WVV11" s="398"/>
      <c r="WVW11" s="398"/>
      <c r="WVX11" s="398"/>
      <c r="WVY11" s="398"/>
      <c r="WVZ11" s="398"/>
      <c r="WWA11" s="398"/>
      <c r="WWB11" s="398"/>
      <c r="WWC11" s="398"/>
      <c r="WWD11" s="398"/>
      <c r="WWE11" s="398"/>
      <c r="WWF11" s="398"/>
      <c r="WWG11" s="398"/>
      <c r="WWH11" s="398"/>
      <c r="WWI11" s="398"/>
      <c r="WWJ11" s="398"/>
      <c r="WWK11" s="398"/>
      <c r="WWL11" s="398"/>
      <c r="WWM11" s="398"/>
      <c r="WWN11" s="398"/>
      <c r="WWO11" s="398"/>
      <c r="WWP11" s="398"/>
      <c r="WWQ11" s="398"/>
      <c r="WWR11" s="398"/>
      <c r="WWS11" s="398"/>
      <c r="WWT11" s="398"/>
      <c r="WWU11" s="398"/>
      <c r="WWV11" s="398"/>
      <c r="WWW11" s="398"/>
      <c r="WWX11" s="398"/>
      <c r="WWY11" s="398"/>
      <c r="WWZ11" s="398"/>
      <c r="WXA11" s="398"/>
      <c r="WXB11" s="398"/>
      <c r="WXC11" s="398"/>
      <c r="WXD11" s="398"/>
      <c r="WXE11" s="398"/>
      <c r="WXF11" s="398"/>
      <c r="WXG11" s="398"/>
      <c r="WXH11" s="398"/>
      <c r="WXI11" s="398"/>
      <c r="WXJ11" s="398"/>
      <c r="WXK11" s="398"/>
      <c r="WXL11" s="398"/>
      <c r="WXM11" s="398"/>
      <c r="WXN11" s="398"/>
      <c r="WXO11" s="398"/>
      <c r="WXP11" s="398"/>
      <c r="WXQ11" s="398"/>
      <c r="WXR11" s="398"/>
      <c r="WXS11" s="398"/>
      <c r="WXT11" s="398"/>
      <c r="WXU11" s="398"/>
      <c r="WXV11" s="398"/>
      <c r="WXW11" s="398"/>
      <c r="WXX11" s="398"/>
      <c r="WXY11" s="398"/>
      <c r="WXZ11" s="398"/>
      <c r="WYA11" s="398"/>
      <c r="WYB11" s="398"/>
      <c r="WYC11" s="398"/>
      <c r="WYD11" s="398"/>
      <c r="WYE11" s="398"/>
      <c r="WYF11" s="398"/>
      <c r="WYG11" s="398"/>
      <c r="WYH11" s="398"/>
      <c r="WYI11" s="398"/>
      <c r="WYJ11" s="398"/>
      <c r="WYK11" s="398"/>
      <c r="WYL11" s="398"/>
      <c r="WYM11" s="398"/>
      <c r="WYN11" s="398"/>
      <c r="WYO11" s="398"/>
      <c r="WYP11" s="398"/>
      <c r="WYQ11" s="398"/>
      <c r="WYR11" s="398"/>
      <c r="WYS11" s="398"/>
      <c r="WYT11" s="398"/>
      <c r="WYU11" s="398"/>
      <c r="WYV11" s="398"/>
      <c r="WYW11" s="398"/>
      <c r="WYX11" s="398"/>
      <c r="WYY11" s="398"/>
      <c r="WYZ11" s="398"/>
      <c r="WZA11" s="398"/>
      <c r="WZB11" s="398"/>
      <c r="WZC11" s="398"/>
      <c r="WZD11" s="398"/>
      <c r="WZE11" s="398"/>
      <c r="WZF11" s="398"/>
      <c r="WZG11" s="398"/>
      <c r="WZH11" s="398"/>
      <c r="WZI11" s="398"/>
      <c r="WZJ11" s="398"/>
      <c r="WZK11" s="398"/>
      <c r="WZL11" s="398"/>
      <c r="WZM11" s="398"/>
      <c r="WZN11" s="398"/>
      <c r="WZO11" s="398"/>
      <c r="WZP11" s="398"/>
      <c r="WZQ11" s="398"/>
      <c r="WZR11" s="398"/>
      <c r="WZS11" s="398"/>
      <c r="WZT11" s="398"/>
      <c r="WZU11" s="398"/>
      <c r="WZV11" s="398"/>
      <c r="WZW11" s="398"/>
      <c r="WZX11" s="398"/>
      <c r="WZY11" s="398"/>
      <c r="WZZ11" s="398"/>
      <c r="XAA11" s="398"/>
      <c r="XAB11" s="398"/>
      <c r="XAC11" s="398"/>
      <c r="XAD11" s="398"/>
      <c r="XAE11" s="398"/>
      <c r="XAF11" s="398"/>
      <c r="XAG11" s="398"/>
      <c r="XAH11" s="398"/>
      <c r="XAI11" s="398"/>
      <c r="XAJ11" s="398"/>
      <c r="XAK11" s="398"/>
      <c r="XAL11" s="398"/>
      <c r="XAM11" s="398"/>
      <c r="XAN11" s="398"/>
      <c r="XAO11" s="398"/>
      <c r="XAP11" s="398"/>
      <c r="XAQ11" s="398"/>
      <c r="XAR11" s="398"/>
      <c r="XAS11" s="398"/>
      <c r="XAT11" s="398"/>
      <c r="XAU11" s="398"/>
      <c r="XAV11" s="398"/>
      <c r="XAW11" s="398"/>
      <c r="XAX11" s="398"/>
      <c r="XAY11" s="398"/>
      <c r="XAZ11" s="398"/>
      <c r="XBA11" s="398"/>
      <c r="XBB11" s="398"/>
      <c r="XBC11" s="398"/>
      <c r="XBD11" s="398"/>
      <c r="XBE11" s="398"/>
      <c r="XBF11" s="398"/>
      <c r="XBG11" s="398"/>
      <c r="XBH11" s="398"/>
      <c r="XBI11" s="398"/>
      <c r="XBJ11" s="398"/>
      <c r="XBK11" s="398"/>
      <c r="XBL11" s="398"/>
      <c r="XBM11" s="398"/>
      <c r="XBN11" s="398"/>
      <c r="XBO11" s="398"/>
      <c r="XBP11" s="398"/>
      <c r="XBQ11" s="398"/>
      <c r="XBR11" s="398"/>
      <c r="XBS11" s="398"/>
      <c r="XBT11" s="398"/>
      <c r="XBU11" s="398"/>
      <c r="XBV11" s="398"/>
      <c r="XBW11" s="398"/>
      <c r="XBX11" s="398"/>
      <c r="XBY11" s="398"/>
      <c r="XBZ11" s="398"/>
      <c r="XCA11" s="398"/>
      <c r="XCB11" s="398"/>
      <c r="XCC11" s="398"/>
      <c r="XCD11" s="398"/>
      <c r="XCE11" s="398"/>
      <c r="XCF11" s="398"/>
      <c r="XCG11" s="398"/>
      <c r="XCH11" s="398"/>
      <c r="XCI11" s="398"/>
      <c r="XCJ11" s="398"/>
      <c r="XCK11" s="398"/>
      <c r="XCL11" s="398"/>
      <c r="XCM11" s="398"/>
      <c r="XCN11" s="398"/>
      <c r="XCO11" s="398"/>
      <c r="XCP11" s="398"/>
      <c r="XCQ11" s="398"/>
      <c r="XCR11" s="398"/>
      <c r="XCS11" s="398"/>
      <c r="XCT11" s="398"/>
      <c r="XCU11" s="398"/>
      <c r="XCV11" s="398"/>
      <c r="XCW11" s="398"/>
      <c r="XCX11" s="398"/>
      <c r="XCY11" s="398"/>
      <c r="XCZ11" s="398"/>
      <c r="XDA11" s="398"/>
      <c r="XDB11" s="398"/>
      <c r="XDC11" s="398"/>
      <c r="XDD11" s="398"/>
      <c r="XDE11" s="398"/>
      <c r="XDF11" s="398"/>
      <c r="XDG11" s="398"/>
      <c r="XDH11" s="398"/>
      <c r="XDI11" s="398"/>
      <c r="XDJ11" s="398"/>
      <c r="XDK11" s="398"/>
      <c r="XDL11" s="398"/>
      <c r="XDM11" s="398"/>
      <c r="XDN11" s="398"/>
      <c r="XDO11" s="398"/>
      <c r="XDP11" s="398"/>
      <c r="XDQ11" s="398"/>
      <c r="XDR11" s="398"/>
      <c r="XDS11" s="398"/>
      <c r="XDT11" s="398"/>
      <c r="XDU11" s="398"/>
      <c r="XDV11" s="398"/>
      <c r="XDW11" s="398"/>
      <c r="XDX11" s="398"/>
      <c r="XDY11" s="398"/>
      <c r="XDZ11" s="398"/>
      <c r="XEA11" s="398"/>
      <c r="XEB11" s="398"/>
      <c r="XEC11" s="398"/>
      <c r="XED11" s="398"/>
      <c r="XEE11" s="398"/>
      <c r="XEF11" s="398"/>
      <c r="XEG11" s="398"/>
      <c r="XEH11" s="398"/>
      <c r="XEI11" s="398"/>
      <c r="XEJ11" s="398"/>
      <c r="XEK11" s="398"/>
      <c r="XEL11" s="398"/>
      <c r="XEM11" s="398"/>
      <c r="XEN11" s="398"/>
      <c r="XEO11" s="398"/>
      <c r="XEP11" s="398"/>
      <c r="XEQ11" s="398"/>
      <c r="XER11" s="398"/>
      <c r="XES11" s="398"/>
      <c r="XET11" s="398"/>
      <c r="XEU11" s="398"/>
      <c r="XEV11" s="398"/>
      <c r="XEW11" s="398"/>
      <c r="XEX11" s="398"/>
      <c r="XEY11" s="398"/>
      <c r="XEZ11" s="398"/>
      <c r="XFA11" s="398"/>
      <c r="XFB11" s="398"/>
      <c r="XFC11" s="398"/>
      <c r="XFD11" s="398"/>
    </row>
    <row r="12" spans="1:16384" ht="18.75" customHeight="1" x14ac:dyDescent="0.3">
      <c r="A12" s="29" t="str">
        <f ca="1">Traducciones!C69</f>
        <v>Fase Final</v>
      </c>
      <c r="C12" s="398" t="str">
        <f ca="1">Traducciones!C102</f>
        <v>Todos las plantillas están integradas y las fichas funcionan automáticamente.</v>
      </c>
      <c r="D12" s="398"/>
      <c r="E12" s="398"/>
      <c r="F12" s="398"/>
      <c r="G12" s="398"/>
      <c r="H12" s="398"/>
      <c r="I12" s="398"/>
      <c r="J12" s="398"/>
      <c r="K12" s="398"/>
      <c r="L12" s="398"/>
      <c r="M12" s="398"/>
      <c r="N12" s="398"/>
    </row>
    <row r="13" spans="1:16384" ht="18.75" customHeight="1" x14ac:dyDescent="0.3">
      <c r="A13" s="26" t="str">
        <f ca="1">Traducciones!C70</f>
        <v>Estadísticas</v>
      </c>
      <c r="C13" s="398" t="str">
        <f ca="1">Traducciones!C103</f>
        <v>Los partidos se calculan directamente y la clasificación por grupos se rige por romas FIFA.</v>
      </c>
      <c r="D13" s="398"/>
      <c r="E13" s="398"/>
      <c r="F13" s="398"/>
      <c r="G13" s="398"/>
      <c r="H13" s="398"/>
      <c r="I13" s="398"/>
      <c r="J13" s="398"/>
      <c r="K13" s="398"/>
      <c r="L13" s="398"/>
      <c r="M13" s="398"/>
      <c r="N13" s="398"/>
    </row>
    <row r="14" spans="1:16384" ht="18.75" customHeight="1" x14ac:dyDescent="0.3">
      <c r="A14" s="29" t="str">
        <f ca="1">Traducciones!C71</f>
        <v>Palmarés</v>
      </c>
      <c r="C14" s="398" t="str">
        <f ca="1">Traducciones!C104</f>
        <v>Posibilidad de cambiar de idioma (Español, Inglés, Francés, Alemán y Personalizado) y hora.</v>
      </c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</row>
    <row r="15" spans="1:16384" ht="18.75" customHeight="1" x14ac:dyDescent="0.3">
      <c r="A15" s="26" t="str">
        <f ca="1">Traducciones!C72</f>
        <v>Instrucciones</v>
      </c>
      <c r="C15" s="398"/>
      <c r="D15" s="398"/>
      <c r="E15" s="398"/>
      <c r="F15" s="398"/>
      <c r="G15" s="398"/>
      <c r="H15" s="398"/>
      <c r="I15" s="398"/>
      <c r="J15" s="398"/>
      <c r="K15" s="398"/>
      <c r="L15" s="398"/>
      <c r="M15" s="398"/>
      <c r="N15" s="398"/>
    </row>
    <row r="16" spans="1:16384" ht="18.75" hidden="1" customHeight="1" x14ac:dyDescent="0.3">
      <c r="C16" s="398"/>
      <c r="D16" s="398"/>
      <c r="E16" s="398"/>
      <c r="F16" s="398"/>
      <c r="G16" s="398"/>
      <c r="H16" s="398"/>
      <c r="I16" s="398"/>
      <c r="J16" s="398"/>
      <c r="K16" s="398"/>
      <c r="L16" s="398"/>
      <c r="M16" s="398"/>
      <c r="N16" s="398"/>
    </row>
    <row r="17" spans="3:14" s="262" customFormat="1" ht="18.75" customHeight="1" x14ac:dyDescent="0.3">
      <c r="C17" s="148"/>
      <c r="D17" s="401" t="str">
        <f ca="1">Traducciones!C107</f>
        <v>Puedes modificar, copiar y compartir esta hoja siempre que me la atribuyas, lo hagas gratuitamente y bajo esta licencia (Creative Commons Reconocimiento-NoComercial-CompartirIgual 3.0 Unported).</v>
      </c>
      <c r="E17" s="401"/>
      <c r="F17" s="401"/>
      <c r="G17" s="401"/>
      <c r="H17" s="401"/>
      <c r="I17" s="401"/>
      <c r="J17" s="401"/>
      <c r="K17" s="401"/>
      <c r="L17" s="401"/>
      <c r="M17" s="401"/>
      <c r="N17" s="401"/>
    </row>
    <row r="18" spans="3:14" s="262" customFormat="1" ht="18.75" customHeight="1" x14ac:dyDescent="0.3">
      <c r="C18" s="148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</row>
    <row r="19" spans="3:14" s="262" customFormat="1" ht="18.75" hidden="1" customHeight="1" x14ac:dyDescent="0.3">
      <c r="C19" s="398"/>
      <c r="D19" s="398"/>
      <c r="E19" s="398"/>
      <c r="F19" s="398"/>
      <c r="G19" s="398"/>
      <c r="H19" s="398"/>
      <c r="I19" s="398"/>
      <c r="J19" s="398"/>
      <c r="K19" s="398"/>
      <c r="L19" s="398"/>
      <c r="M19" s="398"/>
      <c r="N19" s="398"/>
    </row>
    <row r="20" spans="3:14" s="262" customFormat="1" ht="18.75" hidden="1" customHeight="1" x14ac:dyDescent="0.3">
      <c r="C20" s="398"/>
      <c r="D20" s="398"/>
      <c r="E20" s="398"/>
      <c r="F20" s="398"/>
      <c r="G20" s="398"/>
      <c r="H20" s="398"/>
      <c r="I20" s="398"/>
      <c r="J20" s="398"/>
      <c r="K20" s="398"/>
      <c r="L20" s="398"/>
      <c r="M20" s="398"/>
      <c r="N20" s="398"/>
    </row>
    <row r="21" spans="3:14" s="262" customFormat="1" ht="18.75" hidden="1" customHeight="1" x14ac:dyDescent="0.3">
      <c r="C21" s="398"/>
      <c r="D21" s="398"/>
      <c r="E21" s="398"/>
      <c r="F21" s="398"/>
      <c r="G21" s="398"/>
      <c r="H21" s="398"/>
      <c r="I21" s="398"/>
      <c r="J21" s="398"/>
      <c r="K21" s="398"/>
      <c r="L21" s="398"/>
      <c r="M21" s="398"/>
      <c r="N21" s="398"/>
    </row>
    <row r="22" spans="3:14" s="262" customFormat="1" ht="18.75" hidden="1" customHeight="1" x14ac:dyDescent="0.3">
      <c r="C22" s="398"/>
      <c r="D22" s="398"/>
      <c r="E22" s="398"/>
      <c r="F22" s="398"/>
      <c r="G22" s="398"/>
      <c r="H22" s="398"/>
      <c r="I22" s="398"/>
      <c r="J22" s="398"/>
      <c r="K22" s="398"/>
      <c r="L22" s="398"/>
      <c r="M22" s="398"/>
      <c r="N22" s="398"/>
    </row>
    <row r="23" spans="3:14" s="262" customFormat="1" ht="18.75" hidden="1" customHeight="1" x14ac:dyDescent="0.3">
      <c r="C23" s="398"/>
      <c r="D23" s="398"/>
      <c r="E23" s="398"/>
      <c r="F23" s="398"/>
      <c r="G23" s="398"/>
      <c r="H23" s="398"/>
      <c r="I23" s="398"/>
      <c r="J23" s="398"/>
      <c r="K23" s="398"/>
      <c r="L23" s="398"/>
      <c r="M23" s="398"/>
      <c r="N23" s="398"/>
    </row>
    <row r="24" spans="3:14" s="262" customFormat="1" ht="18.75" hidden="1" customHeight="1" x14ac:dyDescent="0.3">
      <c r="C24" s="398"/>
      <c r="D24" s="398"/>
      <c r="E24" s="398"/>
      <c r="F24" s="398"/>
      <c r="G24" s="398"/>
      <c r="H24" s="398"/>
      <c r="I24" s="398"/>
      <c r="J24" s="398"/>
      <c r="K24" s="398"/>
      <c r="L24" s="398"/>
      <c r="M24" s="398"/>
      <c r="N24" s="398"/>
    </row>
    <row r="25" spans="3:14" s="262" customFormat="1" ht="18.75" hidden="1" customHeight="1" x14ac:dyDescent="0.3">
      <c r="C25" s="398"/>
      <c r="D25" s="398"/>
      <c r="E25" s="398"/>
      <c r="F25" s="398"/>
      <c r="G25" s="398"/>
      <c r="H25" s="398"/>
      <c r="I25" s="398"/>
      <c r="J25" s="398"/>
      <c r="K25" s="398"/>
      <c r="L25" s="398"/>
      <c r="M25" s="398"/>
      <c r="N25" s="398"/>
    </row>
    <row r="26" spans="3:14" s="262" customFormat="1" ht="18.75" hidden="1" customHeight="1" x14ac:dyDescent="0.25">
      <c r="C26" s="268"/>
      <c r="D26" s="268"/>
      <c r="E26" s="268"/>
      <c r="F26" s="268"/>
      <c r="G26" s="268"/>
      <c r="H26" s="268"/>
      <c r="I26" s="268"/>
    </row>
    <row r="27" spans="3:14" s="262" customFormat="1" ht="18.75" hidden="1" customHeight="1" x14ac:dyDescent="0.25">
      <c r="C27" s="268"/>
      <c r="D27" s="268"/>
      <c r="E27" s="268"/>
      <c r="F27" s="268"/>
      <c r="G27" s="268"/>
      <c r="H27" s="268"/>
      <c r="I27" s="268"/>
    </row>
    <row r="28" spans="3:14" s="262" customFormat="1" ht="18.75" hidden="1" customHeight="1" x14ac:dyDescent="0.25">
      <c r="C28" s="268"/>
      <c r="D28" s="268"/>
      <c r="E28" s="268"/>
      <c r="F28" s="268"/>
      <c r="G28" s="268"/>
      <c r="H28" s="268"/>
      <c r="I28" s="268"/>
    </row>
    <row r="29" spans="3:14" s="262" customFormat="1" ht="18.75" hidden="1" customHeight="1" x14ac:dyDescent="0.25">
      <c r="C29" s="268"/>
      <c r="D29" s="268"/>
      <c r="E29" s="268"/>
      <c r="F29" s="268"/>
      <c r="G29" s="268"/>
      <c r="H29" s="268"/>
      <c r="I29" s="268"/>
    </row>
    <row r="30" spans="3:14" s="262" customFormat="1" ht="18.75" hidden="1" customHeight="1" x14ac:dyDescent="0.25">
      <c r="C30" s="268"/>
      <c r="D30" s="268"/>
      <c r="E30" s="268"/>
      <c r="F30" s="268"/>
      <c r="G30" s="268"/>
      <c r="H30" s="268"/>
      <c r="I30" s="268"/>
    </row>
    <row r="31" spans="3:14" s="262" customFormat="1" ht="18.75" hidden="1" customHeight="1" x14ac:dyDescent="0.25">
      <c r="C31" s="268"/>
      <c r="D31" s="268"/>
      <c r="E31" s="268"/>
      <c r="F31" s="268"/>
      <c r="G31" s="268"/>
      <c r="H31" s="268"/>
      <c r="I31" s="268"/>
    </row>
    <row r="32" spans="3:14" s="262" customFormat="1" ht="18.75" hidden="1" customHeight="1" x14ac:dyDescent="0.25">
      <c r="C32" s="268"/>
      <c r="D32" s="268"/>
      <c r="E32" s="268"/>
      <c r="F32" s="268"/>
      <c r="G32" s="268"/>
      <c r="H32" s="268"/>
      <c r="I32" s="268"/>
    </row>
    <row r="33" spans="3:11" s="262" customFormat="1" ht="18.75" hidden="1" customHeight="1" x14ac:dyDescent="0.25"/>
    <row r="34" spans="3:11" s="262" customFormat="1" ht="18.75" hidden="1" customHeight="1" x14ac:dyDescent="0.25">
      <c r="C34" s="269"/>
      <c r="D34" s="269"/>
      <c r="E34" s="269"/>
      <c r="F34" s="269"/>
      <c r="G34" s="269"/>
      <c r="H34" s="269"/>
      <c r="I34" s="269"/>
      <c r="J34" s="269"/>
      <c r="K34" s="269"/>
    </row>
    <row r="35" spans="3:11" s="262" customFormat="1" ht="18.75" hidden="1" customHeight="1" x14ac:dyDescent="0.25">
      <c r="C35" s="269"/>
      <c r="D35" s="269"/>
      <c r="E35" s="269"/>
      <c r="F35" s="269"/>
      <c r="G35" s="269"/>
      <c r="H35" s="269"/>
      <c r="I35" s="269"/>
      <c r="J35" s="269"/>
      <c r="K35" s="269"/>
    </row>
    <row r="36" spans="3:11" s="262" customFormat="1" ht="18.75" hidden="1" customHeight="1" x14ac:dyDescent="0.3">
      <c r="C36" s="263"/>
      <c r="D36" s="264"/>
      <c r="E36" s="173"/>
      <c r="F36" s="173"/>
      <c r="G36" s="173"/>
      <c r="H36" s="173"/>
      <c r="I36" s="173"/>
      <c r="J36" s="173"/>
      <c r="K36" s="173"/>
    </row>
    <row r="37" spans="3:11" s="262" customFormat="1" ht="18.75" hidden="1" customHeight="1" x14ac:dyDescent="0.25">
      <c r="C37" s="268"/>
      <c r="D37" s="268"/>
      <c r="E37" s="268"/>
      <c r="F37" s="268"/>
      <c r="G37" s="268"/>
      <c r="H37" s="268"/>
      <c r="I37" s="268"/>
    </row>
    <row r="38" spans="3:11" s="262" customFormat="1" ht="18.75" hidden="1" customHeight="1" x14ac:dyDescent="0.25">
      <c r="C38" s="268"/>
      <c r="D38" s="268"/>
      <c r="E38" s="268"/>
      <c r="F38" s="268"/>
      <c r="G38" s="268"/>
      <c r="H38" s="268"/>
      <c r="I38" s="268"/>
    </row>
    <row r="39" spans="3:11" s="262" customFormat="1" ht="18.75" hidden="1" customHeight="1" x14ac:dyDescent="0.25">
      <c r="C39" s="268"/>
      <c r="D39" s="268"/>
      <c r="E39" s="268"/>
      <c r="F39" s="268"/>
      <c r="G39" s="268"/>
      <c r="H39" s="268"/>
      <c r="I39" s="268"/>
    </row>
    <row r="40" spans="3:11" s="262" customFormat="1" ht="18.75" hidden="1" customHeight="1" x14ac:dyDescent="0.25">
      <c r="C40" s="268"/>
      <c r="D40" s="268"/>
      <c r="E40" s="268"/>
      <c r="F40" s="268"/>
      <c r="G40" s="268"/>
      <c r="H40" s="268"/>
      <c r="I40" s="268"/>
    </row>
    <row r="41" spans="3:11" s="262" customFormat="1" ht="18.75" hidden="1" customHeight="1" x14ac:dyDescent="0.25">
      <c r="C41" s="268"/>
      <c r="D41" s="268"/>
      <c r="E41" s="268"/>
      <c r="F41" s="268"/>
      <c r="G41" s="268"/>
      <c r="H41" s="268"/>
      <c r="I41" s="268"/>
    </row>
    <row r="42" spans="3:11" s="262" customFormat="1" ht="18.75" hidden="1" customHeight="1" x14ac:dyDescent="0.25">
      <c r="C42" s="268"/>
      <c r="D42" s="268"/>
      <c r="E42" s="268"/>
      <c r="F42" s="268"/>
      <c r="G42" s="268"/>
      <c r="H42" s="268"/>
      <c r="I42" s="268"/>
    </row>
    <row r="43" spans="3:11" s="262" customFormat="1" ht="18.75" hidden="1" customHeight="1" x14ac:dyDescent="0.25">
      <c r="C43" s="268"/>
      <c r="D43" s="268"/>
      <c r="E43" s="268"/>
      <c r="F43" s="268"/>
      <c r="G43" s="268"/>
      <c r="H43" s="268"/>
      <c r="I43" s="268"/>
    </row>
    <row r="44" spans="3:11" s="262" customFormat="1" ht="18.75" hidden="1" customHeight="1" x14ac:dyDescent="0.25"/>
    <row r="45" spans="3:11" s="262" customFormat="1" ht="18.75" hidden="1" customHeight="1" x14ac:dyDescent="0.25">
      <c r="C45" s="267"/>
      <c r="D45" s="267"/>
      <c r="E45" s="267"/>
      <c r="F45" s="267"/>
      <c r="G45" s="267"/>
      <c r="H45" s="267"/>
      <c r="I45" s="267"/>
      <c r="J45" s="267"/>
      <c r="K45" s="267"/>
    </row>
    <row r="46" spans="3:11" s="262" customFormat="1" ht="18.75" hidden="1" customHeight="1" x14ac:dyDescent="0.3">
      <c r="C46" s="263"/>
      <c r="D46" s="264"/>
      <c r="E46" s="173"/>
      <c r="F46" s="173"/>
      <c r="G46" s="173"/>
      <c r="H46" s="173"/>
      <c r="I46" s="173"/>
      <c r="J46" s="173"/>
      <c r="K46" s="173"/>
    </row>
    <row r="47" spans="3:11" s="262" customFormat="1" ht="18.75" hidden="1" customHeight="1" x14ac:dyDescent="0.25">
      <c r="C47" s="268"/>
      <c r="D47" s="268"/>
      <c r="E47" s="268"/>
      <c r="F47" s="268"/>
      <c r="G47" s="268"/>
      <c r="H47" s="268"/>
      <c r="I47" s="268"/>
    </row>
    <row r="48" spans="3:11" s="262" customFormat="1" ht="18.75" hidden="1" customHeight="1" x14ac:dyDescent="0.25">
      <c r="C48" s="268"/>
      <c r="D48" s="268"/>
      <c r="E48" s="268"/>
      <c r="F48" s="268"/>
      <c r="G48" s="268"/>
      <c r="H48" s="268"/>
      <c r="I48" s="268"/>
    </row>
    <row r="49" spans="3:9" s="262" customFormat="1" ht="18.75" hidden="1" customHeight="1" x14ac:dyDescent="0.25">
      <c r="C49" s="268"/>
      <c r="D49" s="268"/>
      <c r="E49" s="268"/>
      <c r="F49" s="268"/>
      <c r="G49" s="268"/>
      <c r="H49" s="268"/>
      <c r="I49" s="268"/>
    </row>
    <row r="50" spans="3:9" s="262" customFormat="1" ht="18.75" hidden="1" customHeight="1" x14ac:dyDescent="0.25">
      <c r="C50" s="268"/>
      <c r="D50" s="268"/>
      <c r="E50" s="268"/>
      <c r="F50" s="268"/>
      <c r="G50" s="268"/>
      <c r="H50" s="268"/>
      <c r="I50" s="268"/>
    </row>
    <row r="51" spans="3:9" s="262" customFormat="1" ht="18.75" hidden="1" customHeight="1" x14ac:dyDescent="0.25">
      <c r="C51" s="268"/>
      <c r="D51" s="268"/>
      <c r="E51" s="268"/>
      <c r="F51" s="268"/>
      <c r="G51" s="268"/>
      <c r="H51" s="268"/>
      <c r="I51" s="268"/>
    </row>
    <row r="52" spans="3:9" s="262" customFormat="1" ht="18.75" hidden="1" customHeight="1" x14ac:dyDescent="0.25">
      <c r="C52" s="268"/>
      <c r="D52" s="268"/>
      <c r="E52" s="268"/>
      <c r="F52" s="268"/>
      <c r="G52" s="268"/>
      <c r="H52" s="268"/>
      <c r="I52" s="268"/>
    </row>
    <row r="53" spans="3:9" s="262" customFormat="1" ht="18.75" hidden="1" customHeight="1" x14ac:dyDescent="0.25">
      <c r="C53" s="268"/>
      <c r="D53" s="268"/>
      <c r="E53" s="268"/>
      <c r="F53" s="268"/>
      <c r="G53" s="268"/>
      <c r="H53" s="268"/>
      <c r="I53" s="268"/>
    </row>
    <row r="54" spans="3:9" s="262" customFormat="1" ht="18.75" hidden="1" customHeight="1" x14ac:dyDescent="0.25"/>
  </sheetData>
  <mergeCells count="1385">
    <mergeCell ref="XFC11:XFD11"/>
    <mergeCell ref="D17:N18"/>
    <mergeCell ref="XCU11:XDF11"/>
    <mergeCell ref="XDG11:XDR11"/>
    <mergeCell ref="XDS11:XED11"/>
    <mergeCell ref="XEE11:XEP11"/>
    <mergeCell ref="XEQ11:XFB11"/>
    <mergeCell ref="XAM11:XAX11"/>
    <mergeCell ref="XAY11:XBJ11"/>
    <mergeCell ref="XBK11:XBV11"/>
    <mergeCell ref="XBW11:XCH11"/>
    <mergeCell ref="XCI11:XCT11"/>
    <mergeCell ref="WYE11:WYP11"/>
    <mergeCell ref="WYQ11:WZB11"/>
    <mergeCell ref="WZC11:WZN11"/>
    <mergeCell ref="WZO11:WZZ11"/>
    <mergeCell ref="XAA11:XAL11"/>
    <mergeCell ref="WVW11:WWH11"/>
    <mergeCell ref="WWI11:WWT11"/>
    <mergeCell ref="WWU11:WXF11"/>
    <mergeCell ref="WXG11:WXR11"/>
    <mergeCell ref="WXS11:WYD11"/>
    <mergeCell ref="WTO11:WTZ11"/>
    <mergeCell ref="WUA11:WUL11"/>
    <mergeCell ref="WUM11:WUX11"/>
    <mergeCell ref="WUY11:WVJ11"/>
    <mergeCell ref="WVK11:WVV11"/>
    <mergeCell ref="WRG11:WRR11"/>
    <mergeCell ref="WRS11:WSD11"/>
    <mergeCell ref="WSE11:WSP11"/>
    <mergeCell ref="WSQ11:WTB11"/>
    <mergeCell ref="WTC11:WTN11"/>
    <mergeCell ref="WOY11:WPJ11"/>
    <mergeCell ref="WPK11:WPV11"/>
    <mergeCell ref="WPW11:WQH11"/>
    <mergeCell ref="WQI11:WQT11"/>
    <mergeCell ref="WQU11:WRF11"/>
    <mergeCell ref="WMQ11:WNB11"/>
    <mergeCell ref="WNC11:WNN11"/>
    <mergeCell ref="WNO11:WNZ11"/>
    <mergeCell ref="WOA11:WOL11"/>
    <mergeCell ref="WOM11:WOX11"/>
    <mergeCell ref="WKI11:WKT11"/>
    <mergeCell ref="WKU11:WLF11"/>
    <mergeCell ref="WLG11:WLR11"/>
    <mergeCell ref="WLS11:WMD11"/>
    <mergeCell ref="WME11:WMP11"/>
    <mergeCell ref="WIA11:WIL11"/>
    <mergeCell ref="WIM11:WIX11"/>
    <mergeCell ref="WIY11:WJJ11"/>
    <mergeCell ref="WJK11:WJV11"/>
    <mergeCell ref="WJW11:WKH11"/>
    <mergeCell ref="WFS11:WGD11"/>
    <mergeCell ref="WGE11:WGP11"/>
    <mergeCell ref="WGQ11:WHB11"/>
    <mergeCell ref="WHC11:WHN11"/>
    <mergeCell ref="WHO11:WHZ11"/>
    <mergeCell ref="WDK11:WDV11"/>
    <mergeCell ref="WDW11:WEH11"/>
    <mergeCell ref="WEI11:WET11"/>
    <mergeCell ref="WEU11:WFF11"/>
    <mergeCell ref="WFG11:WFR11"/>
    <mergeCell ref="WBC11:WBN11"/>
    <mergeCell ref="WBO11:WBZ11"/>
    <mergeCell ref="WCA11:WCL11"/>
    <mergeCell ref="WCM11:WCX11"/>
    <mergeCell ref="WCY11:WDJ11"/>
    <mergeCell ref="VYU11:VZF11"/>
    <mergeCell ref="VZG11:VZR11"/>
    <mergeCell ref="VZS11:WAD11"/>
    <mergeCell ref="WAE11:WAP11"/>
    <mergeCell ref="WAQ11:WBB11"/>
    <mergeCell ref="VWM11:VWX11"/>
    <mergeCell ref="VWY11:VXJ11"/>
    <mergeCell ref="VXK11:VXV11"/>
    <mergeCell ref="VXW11:VYH11"/>
    <mergeCell ref="VYI11:VYT11"/>
    <mergeCell ref="VUE11:VUP11"/>
    <mergeCell ref="VUQ11:VVB11"/>
    <mergeCell ref="VVC11:VVN11"/>
    <mergeCell ref="VVO11:VVZ11"/>
    <mergeCell ref="VWA11:VWL11"/>
    <mergeCell ref="VRW11:VSH11"/>
    <mergeCell ref="VSI11:VST11"/>
    <mergeCell ref="VSU11:VTF11"/>
    <mergeCell ref="VTG11:VTR11"/>
    <mergeCell ref="VTS11:VUD11"/>
    <mergeCell ref="VPO11:VPZ11"/>
    <mergeCell ref="VQA11:VQL11"/>
    <mergeCell ref="VQM11:VQX11"/>
    <mergeCell ref="VQY11:VRJ11"/>
    <mergeCell ref="VRK11:VRV11"/>
    <mergeCell ref="VNG11:VNR11"/>
    <mergeCell ref="VNS11:VOD11"/>
    <mergeCell ref="VOE11:VOP11"/>
    <mergeCell ref="VOQ11:VPB11"/>
    <mergeCell ref="VPC11:VPN11"/>
    <mergeCell ref="VKY11:VLJ11"/>
    <mergeCell ref="VLK11:VLV11"/>
    <mergeCell ref="VLW11:VMH11"/>
    <mergeCell ref="VMI11:VMT11"/>
    <mergeCell ref="VMU11:VNF11"/>
    <mergeCell ref="VIQ11:VJB11"/>
    <mergeCell ref="VJC11:VJN11"/>
    <mergeCell ref="VJO11:VJZ11"/>
    <mergeCell ref="VKA11:VKL11"/>
    <mergeCell ref="VKM11:VKX11"/>
    <mergeCell ref="VGI11:VGT11"/>
    <mergeCell ref="VGU11:VHF11"/>
    <mergeCell ref="VHG11:VHR11"/>
    <mergeCell ref="VHS11:VID11"/>
    <mergeCell ref="VIE11:VIP11"/>
    <mergeCell ref="VEA11:VEL11"/>
    <mergeCell ref="VEM11:VEX11"/>
    <mergeCell ref="VEY11:VFJ11"/>
    <mergeCell ref="VFK11:VFV11"/>
    <mergeCell ref="VFW11:VGH11"/>
    <mergeCell ref="VBS11:VCD11"/>
    <mergeCell ref="VCE11:VCP11"/>
    <mergeCell ref="VCQ11:VDB11"/>
    <mergeCell ref="VDC11:VDN11"/>
    <mergeCell ref="VDO11:VDZ11"/>
    <mergeCell ref="UZK11:UZV11"/>
    <mergeCell ref="UZW11:VAH11"/>
    <mergeCell ref="VAI11:VAT11"/>
    <mergeCell ref="VAU11:VBF11"/>
    <mergeCell ref="VBG11:VBR11"/>
    <mergeCell ref="UXC11:UXN11"/>
    <mergeCell ref="UXO11:UXZ11"/>
    <mergeCell ref="UYA11:UYL11"/>
    <mergeCell ref="UYM11:UYX11"/>
    <mergeCell ref="UYY11:UZJ11"/>
    <mergeCell ref="UUU11:UVF11"/>
    <mergeCell ref="UVG11:UVR11"/>
    <mergeCell ref="UVS11:UWD11"/>
    <mergeCell ref="UWE11:UWP11"/>
    <mergeCell ref="UWQ11:UXB11"/>
    <mergeCell ref="USM11:USX11"/>
    <mergeCell ref="USY11:UTJ11"/>
    <mergeCell ref="UTK11:UTV11"/>
    <mergeCell ref="UTW11:UUH11"/>
    <mergeCell ref="UUI11:UUT11"/>
    <mergeCell ref="UQE11:UQP11"/>
    <mergeCell ref="UQQ11:URB11"/>
    <mergeCell ref="URC11:URN11"/>
    <mergeCell ref="URO11:URZ11"/>
    <mergeCell ref="USA11:USL11"/>
    <mergeCell ref="UNW11:UOH11"/>
    <mergeCell ref="UOI11:UOT11"/>
    <mergeCell ref="UOU11:UPF11"/>
    <mergeCell ref="UPG11:UPR11"/>
    <mergeCell ref="UPS11:UQD11"/>
    <mergeCell ref="ULO11:ULZ11"/>
    <mergeCell ref="UMA11:UML11"/>
    <mergeCell ref="UMM11:UMX11"/>
    <mergeCell ref="UMY11:UNJ11"/>
    <mergeCell ref="UNK11:UNV11"/>
    <mergeCell ref="UJG11:UJR11"/>
    <mergeCell ref="UJS11:UKD11"/>
    <mergeCell ref="UKE11:UKP11"/>
    <mergeCell ref="UKQ11:ULB11"/>
    <mergeCell ref="ULC11:ULN11"/>
    <mergeCell ref="UGY11:UHJ11"/>
    <mergeCell ref="UHK11:UHV11"/>
    <mergeCell ref="UHW11:UIH11"/>
    <mergeCell ref="UII11:UIT11"/>
    <mergeCell ref="UIU11:UJF11"/>
    <mergeCell ref="UEQ11:UFB11"/>
    <mergeCell ref="UFC11:UFN11"/>
    <mergeCell ref="UFO11:UFZ11"/>
    <mergeCell ref="UGA11:UGL11"/>
    <mergeCell ref="UGM11:UGX11"/>
    <mergeCell ref="UCI11:UCT11"/>
    <mergeCell ref="UCU11:UDF11"/>
    <mergeCell ref="UDG11:UDR11"/>
    <mergeCell ref="UDS11:UED11"/>
    <mergeCell ref="UEE11:UEP11"/>
    <mergeCell ref="UAA11:UAL11"/>
    <mergeCell ref="UAM11:UAX11"/>
    <mergeCell ref="UAY11:UBJ11"/>
    <mergeCell ref="UBK11:UBV11"/>
    <mergeCell ref="UBW11:UCH11"/>
    <mergeCell ref="TXS11:TYD11"/>
    <mergeCell ref="TYE11:TYP11"/>
    <mergeCell ref="TYQ11:TZB11"/>
    <mergeCell ref="TZC11:TZN11"/>
    <mergeCell ref="TZO11:TZZ11"/>
    <mergeCell ref="TVK11:TVV11"/>
    <mergeCell ref="TVW11:TWH11"/>
    <mergeCell ref="TWI11:TWT11"/>
    <mergeCell ref="TWU11:TXF11"/>
    <mergeCell ref="TXG11:TXR11"/>
    <mergeCell ref="TTC11:TTN11"/>
    <mergeCell ref="TTO11:TTZ11"/>
    <mergeCell ref="TUA11:TUL11"/>
    <mergeCell ref="TUM11:TUX11"/>
    <mergeCell ref="TUY11:TVJ11"/>
    <mergeCell ref="TQU11:TRF11"/>
    <mergeCell ref="TRG11:TRR11"/>
    <mergeCell ref="TRS11:TSD11"/>
    <mergeCell ref="TSE11:TSP11"/>
    <mergeCell ref="TSQ11:TTB11"/>
    <mergeCell ref="TOM11:TOX11"/>
    <mergeCell ref="TOY11:TPJ11"/>
    <mergeCell ref="TPK11:TPV11"/>
    <mergeCell ref="TPW11:TQH11"/>
    <mergeCell ref="TQI11:TQT11"/>
    <mergeCell ref="TME11:TMP11"/>
    <mergeCell ref="TMQ11:TNB11"/>
    <mergeCell ref="TNC11:TNN11"/>
    <mergeCell ref="TNO11:TNZ11"/>
    <mergeCell ref="TOA11:TOL11"/>
    <mergeCell ref="TJW11:TKH11"/>
    <mergeCell ref="TKI11:TKT11"/>
    <mergeCell ref="TKU11:TLF11"/>
    <mergeCell ref="TLG11:TLR11"/>
    <mergeCell ref="TLS11:TMD11"/>
    <mergeCell ref="THO11:THZ11"/>
    <mergeCell ref="TIA11:TIL11"/>
    <mergeCell ref="TIM11:TIX11"/>
    <mergeCell ref="TIY11:TJJ11"/>
    <mergeCell ref="TJK11:TJV11"/>
    <mergeCell ref="TFG11:TFR11"/>
    <mergeCell ref="TFS11:TGD11"/>
    <mergeCell ref="TGE11:TGP11"/>
    <mergeCell ref="TGQ11:THB11"/>
    <mergeCell ref="THC11:THN11"/>
    <mergeCell ref="TCY11:TDJ11"/>
    <mergeCell ref="TDK11:TDV11"/>
    <mergeCell ref="TDW11:TEH11"/>
    <mergeCell ref="TEI11:TET11"/>
    <mergeCell ref="TEU11:TFF11"/>
    <mergeCell ref="TAQ11:TBB11"/>
    <mergeCell ref="TBC11:TBN11"/>
    <mergeCell ref="TBO11:TBZ11"/>
    <mergeCell ref="TCA11:TCL11"/>
    <mergeCell ref="TCM11:TCX11"/>
    <mergeCell ref="SYI11:SYT11"/>
    <mergeCell ref="SYU11:SZF11"/>
    <mergeCell ref="SZG11:SZR11"/>
    <mergeCell ref="SZS11:TAD11"/>
    <mergeCell ref="TAE11:TAP11"/>
    <mergeCell ref="SWA11:SWL11"/>
    <mergeCell ref="SWM11:SWX11"/>
    <mergeCell ref="SWY11:SXJ11"/>
    <mergeCell ref="SXK11:SXV11"/>
    <mergeCell ref="SXW11:SYH11"/>
    <mergeCell ref="STS11:SUD11"/>
    <mergeCell ref="SUE11:SUP11"/>
    <mergeCell ref="SUQ11:SVB11"/>
    <mergeCell ref="SVC11:SVN11"/>
    <mergeCell ref="SVO11:SVZ11"/>
    <mergeCell ref="SRK11:SRV11"/>
    <mergeCell ref="SRW11:SSH11"/>
    <mergeCell ref="SSI11:SST11"/>
    <mergeCell ref="SSU11:STF11"/>
    <mergeCell ref="STG11:STR11"/>
    <mergeCell ref="SPC11:SPN11"/>
    <mergeCell ref="SPO11:SPZ11"/>
    <mergeCell ref="SQA11:SQL11"/>
    <mergeCell ref="SQM11:SQX11"/>
    <mergeCell ref="SQY11:SRJ11"/>
    <mergeCell ref="SMU11:SNF11"/>
    <mergeCell ref="SNG11:SNR11"/>
    <mergeCell ref="SNS11:SOD11"/>
    <mergeCell ref="SOE11:SOP11"/>
    <mergeCell ref="SOQ11:SPB11"/>
    <mergeCell ref="SKM11:SKX11"/>
    <mergeCell ref="SKY11:SLJ11"/>
    <mergeCell ref="SLK11:SLV11"/>
    <mergeCell ref="SLW11:SMH11"/>
    <mergeCell ref="SMI11:SMT11"/>
    <mergeCell ref="SIE11:SIP11"/>
    <mergeCell ref="SIQ11:SJB11"/>
    <mergeCell ref="SJC11:SJN11"/>
    <mergeCell ref="SJO11:SJZ11"/>
    <mergeCell ref="SKA11:SKL11"/>
    <mergeCell ref="SFW11:SGH11"/>
    <mergeCell ref="SGI11:SGT11"/>
    <mergeCell ref="SGU11:SHF11"/>
    <mergeCell ref="SHG11:SHR11"/>
    <mergeCell ref="SHS11:SID11"/>
    <mergeCell ref="SDO11:SDZ11"/>
    <mergeCell ref="SEA11:SEL11"/>
    <mergeCell ref="SEM11:SEX11"/>
    <mergeCell ref="SEY11:SFJ11"/>
    <mergeCell ref="SFK11:SFV11"/>
    <mergeCell ref="SBG11:SBR11"/>
    <mergeCell ref="SBS11:SCD11"/>
    <mergeCell ref="SCE11:SCP11"/>
    <mergeCell ref="SCQ11:SDB11"/>
    <mergeCell ref="SDC11:SDN11"/>
    <mergeCell ref="RYY11:RZJ11"/>
    <mergeCell ref="RZK11:RZV11"/>
    <mergeCell ref="RZW11:SAH11"/>
    <mergeCell ref="SAI11:SAT11"/>
    <mergeCell ref="SAU11:SBF11"/>
    <mergeCell ref="RWQ11:RXB11"/>
    <mergeCell ref="RXC11:RXN11"/>
    <mergeCell ref="RXO11:RXZ11"/>
    <mergeCell ref="RYA11:RYL11"/>
    <mergeCell ref="RYM11:RYX11"/>
    <mergeCell ref="RUI11:RUT11"/>
    <mergeCell ref="RUU11:RVF11"/>
    <mergeCell ref="RVG11:RVR11"/>
    <mergeCell ref="RVS11:RWD11"/>
    <mergeCell ref="RWE11:RWP11"/>
    <mergeCell ref="RSA11:RSL11"/>
    <mergeCell ref="RSM11:RSX11"/>
    <mergeCell ref="RSY11:RTJ11"/>
    <mergeCell ref="RTK11:RTV11"/>
    <mergeCell ref="RTW11:RUH11"/>
    <mergeCell ref="RPS11:RQD11"/>
    <mergeCell ref="RQE11:RQP11"/>
    <mergeCell ref="RQQ11:RRB11"/>
    <mergeCell ref="RRC11:RRN11"/>
    <mergeCell ref="RRO11:RRZ11"/>
    <mergeCell ref="RNK11:RNV11"/>
    <mergeCell ref="RNW11:ROH11"/>
    <mergeCell ref="ROI11:ROT11"/>
    <mergeCell ref="ROU11:RPF11"/>
    <mergeCell ref="RPG11:RPR11"/>
    <mergeCell ref="RLC11:RLN11"/>
    <mergeCell ref="RLO11:RLZ11"/>
    <mergeCell ref="RMA11:RML11"/>
    <mergeCell ref="RMM11:RMX11"/>
    <mergeCell ref="RMY11:RNJ11"/>
    <mergeCell ref="RIU11:RJF11"/>
    <mergeCell ref="RJG11:RJR11"/>
    <mergeCell ref="RJS11:RKD11"/>
    <mergeCell ref="RKE11:RKP11"/>
    <mergeCell ref="RKQ11:RLB11"/>
    <mergeCell ref="RGM11:RGX11"/>
    <mergeCell ref="RGY11:RHJ11"/>
    <mergeCell ref="RHK11:RHV11"/>
    <mergeCell ref="RHW11:RIH11"/>
    <mergeCell ref="RII11:RIT11"/>
    <mergeCell ref="REE11:REP11"/>
    <mergeCell ref="REQ11:RFB11"/>
    <mergeCell ref="RFC11:RFN11"/>
    <mergeCell ref="RFO11:RFZ11"/>
    <mergeCell ref="RGA11:RGL11"/>
    <mergeCell ref="RBW11:RCH11"/>
    <mergeCell ref="RCI11:RCT11"/>
    <mergeCell ref="RCU11:RDF11"/>
    <mergeCell ref="RDG11:RDR11"/>
    <mergeCell ref="RDS11:RED11"/>
    <mergeCell ref="QZO11:QZZ11"/>
    <mergeCell ref="RAA11:RAL11"/>
    <mergeCell ref="RAM11:RAX11"/>
    <mergeCell ref="RAY11:RBJ11"/>
    <mergeCell ref="RBK11:RBV11"/>
    <mergeCell ref="QXG11:QXR11"/>
    <mergeCell ref="QXS11:QYD11"/>
    <mergeCell ref="QYE11:QYP11"/>
    <mergeCell ref="QYQ11:QZB11"/>
    <mergeCell ref="QZC11:QZN11"/>
    <mergeCell ref="QUY11:QVJ11"/>
    <mergeCell ref="QVK11:QVV11"/>
    <mergeCell ref="QVW11:QWH11"/>
    <mergeCell ref="QWI11:QWT11"/>
    <mergeCell ref="QWU11:QXF11"/>
    <mergeCell ref="QSQ11:QTB11"/>
    <mergeCell ref="QTC11:QTN11"/>
    <mergeCell ref="QTO11:QTZ11"/>
    <mergeCell ref="QUA11:QUL11"/>
    <mergeCell ref="QUM11:QUX11"/>
    <mergeCell ref="QQI11:QQT11"/>
    <mergeCell ref="QQU11:QRF11"/>
    <mergeCell ref="QRG11:QRR11"/>
    <mergeCell ref="QRS11:QSD11"/>
    <mergeCell ref="QSE11:QSP11"/>
    <mergeCell ref="QOA11:QOL11"/>
    <mergeCell ref="QOM11:QOX11"/>
    <mergeCell ref="QOY11:QPJ11"/>
    <mergeCell ref="QPK11:QPV11"/>
    <mergeCell ref="QPW11:QQH11"/>
    <mergeCell ref="QLS11:QMD11"/>
    <mergeCell ref="QME11:QMP11"/>
    <mergeCell ref="QMQ11:QNB11"/>
    <mergeCell ref="QNC11:QNN11"/>
    <mergeCell ref="QNO11:QNZ11"/>
    <mergeCell ref="QJK11:QJV11"/>
    <mergeCell ref="QJW11:QKH11"/>
    <mergeCell ref="QKI11:QKT11"/>
    <mergeCell ref="QKU11:QLF11"/>
    <mergeCell ref="QLG11:QLR11"/>
    <mergeCell ref="QHC11:QHN11"/>
    <mergeCell ref="QHO11:QHZ11"/>
    <mergeCell ref="QIA11:QIL11"/>
    <mergeCell ref="QIM11:QIX11"/>
    <mergeCell ref="QIY11:QJJ11"/>
    <mergeCell ref="QEU11:QFF11"/>
    <mergeCell ref="QFG11:QFR11"/>
    <mergeCell ref="QFS11:QGD11"/>
    <mergeCell ref="QGE11:QGP11"/>
    <mergeCell ref="QGQ11:QHB11"/>
    <mergeCell ref="QCM11:QCX11"/>
    <mergeCell ref="QCY11:QDJ11"/>
    <mergeCell ref="QDK11:QDV11"/>
    <mergeCell ref="QDW11:QEH11"/>
    <mergeCell ref="QEI11:QET11"/>
    <mergeCell ref="QAE11:QAP11"/>
    <mergeCell ref="QAQ11:QBB11"/>
    <mergeCell ref="QBC11:QBN11"/>
    <mergeCell ref="QBO11:QBZ11"/>
    <mergeCell ref="QCA11:QCL11"/>
    <mergeCell ref="PXW11:PYH11"/>
    <mergeCell ref="PYI11:PYT11"/>
    <mergeCell ref="PYU11:PZF11"/>
    <mergeCell ref="PZG11:PZR11"/>
    <mergeCell ref="PZS11:QAD11"/>
    <mergeCell ref="PVO11:PVZ11"/>
    <mergeCell ref="PWA11:PWL11"/>
    <mergeCell ref="PWM11:PWX11"/>
    <mergeCell ref="PWY11:PXJ11"/>
    <mergeCell ref="PXK11:PXV11"/>
    <mergeCell ref="PTG11:PTR11"/>
    <mergeCell ref="PTS11:PUD11"/>
    <mergeCell ref="PUE11:PUP11"/>
    <mergeCell ref="PUQ11:PVB11"/>
    <mergeCell ref="PVC11:PVN11"/>
    <mergeCell ref="PQY11:PRJ11"/>
    <mergeCell ref="PRK11:PRV11"/>
    <mergeCell ref="PRW11:PSH11"/>
    <mergeCell ref="PSI11:PST11"/>
    <mergeCell ref="PSU11:PTF11"/>
    <mergeCell ref="POQ11:PPB11"/>
    <mergeCell ref="PPC11:PPN11"/>
    <mergeCell ref="PPO11:PPZ11"/>
    <mergeCell ref="PQA11:PQL11"/>
    <mergeCell ref="PQM11:PQX11"/>
    <mergeCell ref="PMI11:PMT11"/>
    <mergeCell ref="PMU11:PNF11"/>
    <mergeCell ref="PNG11:PNR11"/>
    <mergeCell ref="PNS11:POD11"/>
    <mergeCell ref="POE11:POP11"/>
    <mergeCell ref="PKA11:PKL11"/>
    <mergeCell ref="PKM11:PKX11"/>
    <mergeCell ref="PKY11:PLJ11"/>
    <mergeCell ref="PLK11:PLV11"/>
    <mergeCell ref="PLW11:PMH11"/>
    <mergeCell ref="PHS11:PID11"/>
    <mergeCell ref="PIE11:PIP11"/>
    <mergeCell ref="PIQ11:PJB11"/>
    <mergeCell ref="PJC11:PJN11"/>
    <mergeCell ref="PJO11:PJZ11"/>
    <mergeCell ref="PFK11:PFV11"/>
    <mergeCell ref="PFW11:PGH11"/>
    <mergeCell ref="PGI11:PGT11"/>
    <mergeCell ref="PGU11:PHF11"/>
    <mergeCell ref="PHG11:PHR11"/>
    <mergeCell ref="PDC11:PDN11"/>
    <mergeCell ref="PDO11:PDZ11"/>
    <mergeCell ref="PEA11:PEL11"/>
    <mergeCell ref="PEM11:PEX11"/>
    <mergeCell ref="PEY11:PFJ11"/>
    <mergeCell ref="PAU11:PBF11"/>
    <mergeCell ref="PBG11:PBR11"/>
    <mergeCell ref="PBS11:PCD11"/>
    <mergeCell ref="PCE11:PCP11"/>
    <mergeCell ref="PCQ11:PDB11"/>
    <mergeCell ref="OYM11:OYX11"/>
    <mergeCell ref="OYY11:OZJ11"/>
    <mergeCell ref="OZK11:OZV11"/>
    <mergeCell ref="OZW11:PAH11"/>
    <mergeCell ref="PAI11:PAT11"/>
    <mergeCell ref="OWE11:OWP11"/>
    <mergeCell ref="OWQ11:OXB11"/>
    <mergeCell ref="OXC11:OXN11"/>
    <mergeCell ref="OXO11:OXZ11"/>
    <mergeCell ref="OYA11:OYL11"/>
    <mergeCell ref="OTW11:OUH11"/>
    <mergeCell ref="OUI11:OUT11"/>
    <mergeCell ref="OUU11:OVF11"/>
    <mergeCell ref="OVG11:OVR11"/>
    <mergeCell ref="OVS11:OWD11"/>
    <mergeCell ref="ORO11:ORZ11"/>
    <mergeCell ref="OSA11:OSL11"/>
    <mergeCell ref="OSM11:OSX11"/>
    <mergeCell ref="OSY11:OTJ11"/>
    <mergeCell ref="OTK11:OTV11"/>
    <mergeCell ref="OPG11:OPR11"/>
    <mergeCell ref="OPS11:OQD11"/>
    <mergeCell ref="OQE11:OQP11"/>
    <mergeCell ref="OQQ11:ORB11"/>
    <mergeCell ref="ORC11:ORN11"/>
    <mergeCell ref="OMY11:ONJ11"/>
    <mergeCell ref="ONK11:ONV11"/>
    <mergeCell ref="ONW11:OOH11"/>
    <mergeCell ref="OOI11:OOT11"/>
    <mergeCell ref="OOU11:OPF11"/>
    <mergeCell ref="OKQ11:OLB11"/>
    <mergeCell ref="OLC11:OLN11"/>
    <mergeCell ref="OLO11:OLZ11"/>
    <mergeCell ref="OMA11:OML11"/>
    <mergeCell ref="OMM11:OMX11"/>
    <mergeCell ref="OII11:OIT11"/>
    <mergeCell ref="OIU11:OJF11"/>
    <mergeCell ref="OJG11:OJR11"/>
    <mergeCell ref="OJS11:OKD11"/>
    <mergeCell ref="OKE11:OKP11"/>
    <mergeCell ref="OGA11:OGL11"/>
    <mergeCell ref="OGM11:OGX11"/>
    <mergeCell ref="OGY11:OHJ11"/>
    <mergeCell ref="OHK11:OHV11"/>
    <mergeCell ref="OHW11:OIH11"/>
    <mergeCell ref="ODS11:OED11"/>
    <mergeCell ref="OEE11:OEP11"/>
    <mergeCell ref="OEQ11:OFB11"/>
    <mergeCell ref="OFC11:OFN11"/>
    <mergeCell ref="OFO11:OFZ11"/>
    <mergeCell ref="OBK11:OBV11"/>
    <mergeCell ref="OBW11:OCH11"/>
    <mergeCell ref="OCI11:OCT11"/>
    <mergeCell ref="OCU11:ODF11"/>
    <mergeCell ref="ODG11:ODR11"/>
    <mergeCell ref="NZC11:NZN11"/>
    <mergeCell ref="NZO11:NZZ11"/>
    <mergeCell ref="OAA11:OAL11"/>
    <mergeCell ref="OAM11:OAX11"/>
    <mergeCell ref="OAY11:OBJ11"/>
    <mergeCell ref="NWU11:NXF11"/>
    <mergeCell ref="NXG11:NXR11"/>
    <mergeCell ref="NXS11:NYD11"/>
    <mergeCell ref="NYE11:NYP11"/>
    <mergeCell ref="NYQ11:NZB11"/>
    <mergeCell ref="NUM11:NUX11"/>
    <mergeCell ref="NUY11:NVJ11"/>
    <mergeCell ref="NVK11:NVV11"/>
    <mergeCell ref="NVW11:NWH11"/>
    <mergeCell ref="NWI11:NWT11"/>
    <mergeCell ref="NSE11:NSP11"/>
    <mergeCell ref="NSQ11:NTB11"/>
    <mergeCell ref="NTC11:NTN11"/>
    <mergeCell ref="NTO11:NTZ11"/>
    <mergeCell ref="NUA11:NUL11"/>
    <mergeCell ref="NPW11:NQH11"/>
    <mergeCell ref="NQI11:NQT11"/>
    <mergeCell ref="NQU11:NRF11"/>
    <mergeCell ref="NRG11:NRR11"/>
    <mergeCell ref="NRS11:NSD11"/>
    <mergeCell ref="NNO11:NNZ11"/>
    <mergeCell ref="NOA11:NOL11"/>
    <mergeCell ref="NOM11:NOX11"/>
    <mergeCell ref="NOY11:NPJ11"/>
    <mergeCell ref="NPK11:NPV11"/>
    <mergeCell ref="NLG11:NLR11"/>
    <mergeCell ref="NLS11:NMD11"/>
    <mergeCell ref="NME11:NMP11"/>
    <mergeCell ref="NMQ11:NNB11"/>
    <mergeCell ref="NNC11:NNN11"/>
    <mergeCell ref="NIY11:NJJ11"/>
    <mergeCell ref="NJK11:NJV11"/>
    <mergeCell ref="NJW11:NKH11"/>
    <mergeCell ref="NKI11:NKT11"/>
    <mergeCell ref="NKU11:NLF11"/>
    <mergeCell ref="NGQ11:NHB11"/>
    <mergeCell ref="NHC11:NHN11"/>
    <mergeCell ref="NHO11:NHZ11"/>
    <mergeCell ref="NIA11:NIL11"/>
    <mergeCell ref="NIM11:NIX11"/>
    <mergeCell ref="NEI11:NET11"/>
    <mergeCell ref="NEU11:NFF11"/>
    <mergeCell ref="NFG11:NFR11"/>
    <mergeCell ref="NFS11:NGD11"/>
    <mergeCell ref="NGE11:NGP11"/>
    <mergeCell ref="NCA11:NCL11"/>
    <mergeCell ref="NCM11:NCX11"/>
    <mergeCell ref="NCY11:NDJ11"/>
    <mergeCell ref="NDK11:NDV11"/>
    <mergeCell ref="NDW11:NEH11"/>
    <mergeCell ref="MZS11:NAD11"/>
    <mergeCell ref="NAE11:NAP11"/>
    <mergeCell ref="NAQ11:NBB11"/>
    <mergeCell ref="NBC11:NBN11"/>
    <mergeCell ref="NBO11:NBZ11"/>
    <mergeCell ref="MXK11:MXV11"/>
    <mergeCell ref="MXW11:MYH11"/>
    <mergeCell ref="MYI11:MYT11"/>
    <mergeCell ref="MYU11:MZF11"/>
    <mergeCell ref="MZG11:MZR11"/>
    <mergeCell ref="MVC11:MVN11"/>
    <mergeCell ref="MVO11:MVZ11"/>
    <mergeCell ref="MWA11:MWL11"/>
    <mergeCell ref="MWM11:MWX11"/>
    <mergeCell ref="MWY11:MXJ11"/>
    <mergeCell ref="MSU11:MTF11"/>
    <mergeCell ref="MTG11:MTR11"/>
    <mergeCell ref="MTS11:MUD11"/>
    <mergeCell ref="MUE11:MUP11"/>
    <mergeCell ref="MUQ11:MVB11"/>
    <mergeCell ref="MQM11:MQX11"/>
    <mergeCell ref="MQY11:MRJ11"/>
    <mergeCell ref="MRK11:MRV11"/>
    <mergeCell ref="MRW11:MSH11"/>
    <mergeCell ref="MSI11:MST11"/>
    <mergeCell ref="MOE11:MOP11"/>
    <mergeCell ref="MOQ11:MPB11"/>
    <mergeCell ref="MPC11:MPN11"/>
    <mergeCell ref="MPO11:MPZ11"/>
    <mergeCell ref="MQA11:MQL11"/>
    <mergeCell ref="MLW11:MMH11"/>
    <mergeCell ref="MMI11:MMT11"/>
    <mergeCell ref="MMU11:MNF11"/>
    <mergeCell ref="MNG11:MNR11"/>
    <mergeCell ref="MNS11:MOD11"/>
    <mergeCell ref="MJO11:MJZ11"/>
    <mergeCell ref="MKA11:MKL11"/>
    <mergeCell ref="MKM11:MKX11"/>
    <mergeCell ref="MKY11:MLJ11"/>
    <mergeCell ref="MLK11:MLV11"/>
    <mergeCell ref="MHG11:MHR11"/>
    <mergeCell ref="MHS11:MID11"/>
    <mergeCell ref="MIE11:MIP11"/>
    <mergeCell ref="MIQ11:MJB11"/>
    <mergeCell ref="MJC11:MJN11"/>
    <mergeCell ref="MEY11:MFJ11"/>
    <mergeCell ref="MFK11:MFV11"/>
    <mergeCell ref="MFW11:MGH11"/>
    <mergeCell ref="MGI11:MGT11"/>
    <mergeCell ref="MGU11:MHF11"/>
    <mergeCell ref="MCQ11:MDB11"/>
    <mergeCell ref="MDC11:MDN11"/>
    <mergeCell ref="MDO11:MDZ11"/>
    <mergeCell ref="MEA11:MEL11"/>
    <mergeCell ref="MEM11:MEX11"/>
    <mergeCell ref="MAI11:MAT11"/>
    <mergeCell ref="MAU11:MBF11"/>
    <mergeCell ref="MBG11:MBR11"/>
    <mergeCell ref="MBS11:MCD11"/>
    <mergeCell ref="MCE11:MCP11"/>
    <mergeCell ref="LYA11:LYL11"/>
    <mergeCell ref="LYM11:LYX11"/>
    <mergeCell ref="LYY11:LZJ11"/>
    <mergeCell ref="LZK11:LZV11"/>
    <mergeCell ref="LZW11:MAH11"/>
    <mergeCell ref="LVS11:LWD11"/>
    <mergeCell ref="LWE11:LWP11"/>
    <mergeCell ref="LWQ11:LXB11"/>
    <mergeCell ref="LXC11:LXN11"/>
    <mergeCell ref="LXO11:LXZ11"/>
    <mergeCell ref="LTK11:LTV11"/>
    <mergeCell ref="LTW11:LUH11"/>
    <mergeCell ref="LUI11:LUT11"/>
    <mergeCell ref="LUU11:LVF11"/>
    <mergeCell ref="LVG11:LVR11"/>
    <mergeCell ref="LRC11:LRN11"/>
    <mergeCell ref="LRO11:LRZ11"/>
    <mergeCell ref="LSA11:LSL11"/>
    <mergeCell ref="LSM11:LSX11"/>
    <mergeCell ref="LSY11:LTJ11"/>
    <mergeCell ref="LOU11:LPF11"/>
    <mergeCell ref="LPG11:LPR11"/>
    <mergeCell ref="LPS11:LQD11"/>
    <mergeCell ref="LQE11:LQP11"/>
    <mergeCell ref="LQQ11:LRB11"/>
    <mergeCell ref="LMM11:LMX11"/>
    <mergeCell ref="LMY11:LNJ11"/>
    <mergeCell ref="LNK11:LNV11"/>
    <mergeCell ref="LNW11:LOH11"/>
    <mergeCell ref="LOI11:LOT11"/>
    <mergeCell ref="LKE11:LKP11"/>
    <mergeCell ref="LKQ11:LLB11"/>
    <mergeCell ref="LLC11:LLN11"/>
    <mergeCell ref="LLO11:LLZ11"/>
    <mergeCell ref="LMA11:LML11"/>
    <mergeCell ref="LHW11:LIH11"/>
    <mergeCell ref="LII11:LIT11"/>
    <mergeCell ref="LIU11:LJF11"/>
    <mergeCell ref="LJG11:LJR11"/>
    <mergeCell ref="LJS11:LKD11"/>
    <mergeCell ref="LFO11:LFZ11"/>
    <mergeCell ref="LGA11:LGL11"/>
    <mergeCell ref="LGM11:LGX11"/>
    <mergeCell ref="LGY11:LHJ11"/>
    <mergeCell ref="LHK11:LHV11"/>
    <mergeCell ref="LDG11:LDR11"/>
    <mergeCell ref="LDS11:LED11"/>
    <mergeCell ref="LEE11:LEP11"/>
    <mergeCell ref="LEQ11:LFB11"/>
    <mergeCell ref="LFC11:LFN11"/>
    <mergeCell ref="LAY11:LBJ11"/>
    <mergeCell ref="LBK11:LBV11"/>
    <mergeCell ref="LBW11:LCH11"/>
    <mergeCell ref="LCI11:LCT11"/>
    <mergeCell ref="LCU11:LDF11"/>
    <mergeCell ref="KYQ11:KZB11"/>
    <mergeCell ref="KZC11:KZN11"/>
    <mergeCell ref="KZO11:KZZ11"/>
    <mergeCell ref="LAA11:LAL11"/>
    <mergeCell ref="LAM11:LAX11"/>
    <mergeCell ref="KWI11:KWT11"/>
    <mergeCell ref="KWU11:KXF11"/>
    <mergeCell ref="KXG11:KXR11"/>
    <mergeCell ref="KXS11:KYD11"/>
    <mergeCell ref="KYE11:KYP11"/>
    <mergeCell ref="KUA11:KUL11"/>
    <mergeCell ref="KUM11:KUX11"/>
    <mergeCell ref="KUY11:KVJ11"/>
    <mergeCell ref="KVK11:KVV11"/>
    <mergeCell ref="KVW11:KWH11"/>
    <mergeCell ref="KRS11:KSD11"/>
    <mergeCell ref="KSE11:KSP11"/>
    <mergeCell ref="KSQ11:KTB11"/>
    <mergeCell ref="KTC11:KTN11"/>
    <mergeCell ref="KTO11:KTZ11"/>
    <mergeCell ref="KPK11:KPV11"/>
    <mergeCell ref="KPW11:KQH11"/>
    <mergeCell ref="KQI11:KQT11"/>
    <mergeCell ref="KQU11:KRF11"/>
    <mergeCell ref="KRG11:KRR11"/>
    <mergeCell ref="KNC11:KNN11"/>
    <mergeCell ref="KNO11:KNZ11"/>
    <mergeCell ref="KOA11:KOL11"/>
    <mergeCell ref="KOM11:KOX11"/>
    <mergeCell ref="KOY11:KPJ11"/>
    <mergeCell ref="KKU11:KLF11"/>
    <mergeCell ref="KLG11:KLR11"/>
    <mergeCell ref="KLS11:KMD11"/>
    <mergeCell ref="KME11:KMP11"/>
    <mergeCell ref="KMQ11:KNB11"/>
    <mergeCell ref="KIM11:KIX11"/>
    <mergeCell ref="KIY11:KJJ11"/>
    <mergeCell ref="KJK11:KJV11"/>
    <mergeCell ref="KJW11:KKH11"/>
    <mergeCell ref="KKI11:KKT11"/>
    <mergeCell ref="KGE11:KGP11"/>
    <mergeCell ref="KGQ11:KHB11"/>
    <mergeCell ref="KHC11:KHN11"/>
    <mergeCell ref="KHO11:KHZ11"/>
    <mergeCell ref="KIA11:KIL11"/>
    <mergeCell ref="KDW11:KEH11"/>
    <mergeCell ref="KEI11:KET11"/>
    <mergeCell ref="KEU11:KFF11"/>
    <mergeCell ref="KFG11:KFR11"/>
    <mergeCell ref="KFS11:KGD11"/>
    <mergeCell ref="KBO11:KBZ11"/>
    <mergeCell ref="KCA11:KCL11"/>
    <mergeCell ref="KCM11:KCX11"/>
    <mergeCell ref="KCY11:KDJ11"/>
    <mergeCell ref="KDK11:KDV11"/>
    <mergeCell ref="JZG11:JZR11"/>
    <mergeCell ref="JZS11:KAD11"/>
    <mergeCell ref="KAE11:KAP11"/>
    <mergeCell ref="KAQ11:KBB11"/>
    <mergeCell ref="KBC11:KBN11"/>
    <mergeCell ref="JWY11:JXJ11"/>
    <mergeCell ref="JXK11:JXV11"/>
    <mergeCell ref="JXW11:JYH11"/>
    <mergeCell ref="JYI11:JYT11"/>
    <mergeCell ref="JYU11:JZF11"/>
    <mergeCell ref="JUQ11:JVB11"/>
    <mergeCell ref="JVC11:JVN11"/>
    <mergeCell ref="JVO11:JVZ11"/>
    <mergeCell ref="JWA11:JWL11"/>
    <mergeCell ref="JWM11:JWX11"/>
    <mergeCell ref="JSI11:JST11"/>
    <mergeCell ref="JSU11:JTF11"/>
    <mergeCell ref="JTG11:JTR11"/>
    <mergeCell ref="JTS11:JUD11"/>
    <mergeCell ref="JUE11:JUP11"/>
    <mergeCell ref="JQA11:JQL11"/>
    <mergeCell ref="JQM11:JQX11"/>
    <mergeCell ref="JQY11:JRJ11"/>
    <mergeCell ref="JRK11:JRV11"/>
    <mergeCell ref="JRW11:JSH11"/>
    <mergeCell ref="JNS11:JOD11"/>
    <mergeCell ref="JOE11:JOP11"/>
    <mergeCell ref="JOQ11:JPB11"/>
    <mergeCell ref="JPC11:JPN11"/>
    <mergeCell ref="JPO11:JPZ11"/>
    <mergeCell ref="JLK11:JLV11"/>
    <mergeCell ref="JLW11:JMH11"/>
    <mergeCell ref="JMI11:JMT11"/>
    <mergeCell ref="JMU11:JNF11"/>
    <mergeCell ref="JNG11:JNR11"/>
    <mergeCell ref="JJC11:JJN11"/>
    <mergeCell ref="JJO11:JJZ11"/>
    <mergeCell ref="JKA11:JKL11"/>
    <mergeCell ref="JKM11:JKX11"/>
    <mergeCell ref="JKY11:JLJ11"/>
    <mergeCell ref="JGU11:JHF11"/>
    <mergeCell ref="JHG11:JHR11"/>
    <mergeCell ref="JHS11:JID11"/>
    <mergeCell ref="JIE11:JIP11"/>
    <mergeCell ref="JIQ11:JJB11"/>
    <mergeCell ref="JEM11:JEX11"/>
    <mergeCell ref="JEY11:JFJ11"/>
    <mergeCell ref="JFK11:JFV11"/>
    <mergeCell ref="JFW11:JGH11"/>
    <mergeCell ref="JGI11:JGT11"/>
    <mergeCell ref="JCE11:JCP11"/>
    <mergeCell ref="JCQ11:JDB11"/>
    <mergeCell ref="JDC11:JDN11"/>
    <mergeCell ref="JDO11:JDZ11"/>
    <mergeCell ref="JEA11:JEL11"/>
    <mergeCell ref="IZW11:JAH11"/>
    <mergeCell ref="JAI11:JAT11"/>
    <mergeCell ref="JAU11:JBF11"/>
    <mergeCell ref="JBG11:JBR11"/>
    <mergeCell ref="JBS11:JCD11"/>
    <mergeCell ref="IXO11:IXZ11"/>
    <mergeCell ref="IYA11:IYL11"/>
    <mergeCell ref="IYM11:IYX11"/>
    <mergeCell ref="IYY11:IZJ11"/>
    <mergeCell ref="IZK11:IZV11"/>
    <mergeCell ref="IVG11:IVR11"/>
    <mergeCell ref="IVS11:IWD11"/>
    <mergeCell ref="IWE11:IWP11"/>
    <mergeCell ref="IWQ11:IXB11"/>
    <mergeCell ref="IXC11:IXN11"/>
    <mergeCell ref="ISY11:ITJ11"/>
    <mergeCell ref="ITK11:ITV11"/>
    <mergeCell ref="ITW11:IUH11"/>
    <mergeCell ref="IUI11:IUT11"/>
    <mergeCell ref="IUU11:IVF11"/>
    <mergeCell ref="IQQ11:IRB11"/>
    <mergeCell ref="IRC11:IRN11"/>
    <mergeCell ref="IRO11:IRZ11"/>
    <mergeCell ref="ISA11:ISL11"/>
    <mergeCell ref="ISM11:ISX11"/>
    <mergeCell ref="IOI11:IOT11"/>
    <mergeCell ref="IOU11:IPF11"/>
    <mergeCell ref="IPG11:IPR11"/>
    <mergeCell ref="IPS11:IQD11"/>
    <mergeCell ref="IQE11:IQP11"/>
    <mergeCell ref="IMA11:IML11"/>
    <mergeCell ref="IMM11:IMX11"/>
    <mergeCell ref="IMY11:INJ11"/>
    <mergeCell ref="INK11:INV11"/>
    <mergeCell ref="INW11:IOH11"/>
    <mergeCell ref="IJS11:IKD11"/>
    <mergeCell ref="IKE11:IKP11"/>
    <mergeCell ref="IKQ11:ILB11"/>
    <mergeCell ref="ILC11:ILN11"/>
    <mergeCell ref="ILO11:ILZ11"/>
    <mergeCell ref="IHK11:IHV11"/>
    <mergeCell ref="IHW11:IIH11"/>
    <mergeCell ref="III11:IIT11"/>
    <mergeCell ref="IIU11:IJF11"/>
    <mergeCell ref="IJG11:IJR11"/>
    <mergeCell ref="IFC11:IFN11"/>
    <mergeCell ref="IFO11:IFZ11"/>
    <mergeCell ref="IGA11:IGL11"/>
    <mergeCell ref="IGM11:IGX11"/>
    <mergeCell ref="IGY11:IHJ11"/>
    <mergeCell ref="ICU11:IDF11"/>
    <mergeCell ref="IDG11:IDR11"/>
    <mergeCell ref="IDS11:IED11"/>
    <mergeCell ref="IEE11:IEP11"/>
    <mergeCell ref="IEQ11:IFB11"/>
    <mergeCell ref="IAM11:IAX11"/>
    <mergeCell ref="IAY11:IBJ11"/>
    <mergeCell ref="IBK11:IBV11"/>
    <mergeCell ref="IBW11:ICH11"/>
    <mergeCell ref="ICI11:ICT11"/>
    <mergeCell ref="HYE11:HYP11"/>
    <mergeCell ref="HYQ11:HZB11"/>
    <mergeCell ref="HZC11:HZN11"/>
    <mergeCell ref="HZO11:HZZ11"/>
    <mergeCell ref="IAA11:IAL11"/>
    <mergeCell ref="HVW11:HWH11"/>
    <mergeCell ref="HWI11:HWT11"/>
    <mergeCell ref="HWU11:HXF11"/>
    <mergeCell ref="HXG11:HXR11"/>
    <mergeCell ref="HXS11:HYD11"/>
    <mergeCell ref="HTO11:HTZ11"/>
    <mergeCell ref="HUA11:HUL11"/>
    <mergeCell ref="HUM11:HUX11"/>
    <mergeCell ref="HUY11:HVJ11"/>
    <mergeCell ref="HVK11:HVV11"/>
    <mergeCell ref="HRG11:HRR11"/>
    <mergeCell ref="HRS11:HSD11"/>
    <mergeCell ref="HSE11:HSP11"/>
    <mergeCell ref="HSQ11:HTB11"/>
    <mergeCell ref="HTC11:HTN11"/>
    <mergeCell ref="HOY11:HPJ11"/>
    <mergeCell ref="HPK11:HPV11"/>
    <mergeCell ref="HPW11:HQH11"/>
    <mergeCell ref="HQI11:HQT11"/>
    <mergeCell ref="HQU11:HRF11"/>
    <mergeCell ref="HMQ11:HNB11"/>
    <mergeCell ref="HNC11:HNN11"/>
    <mergeCell ref="HNO11:HNZ11"/>
    <mergeCell ref="HOA11:HOL11"/>
    <mergeCell ref="HOM11:HOX11"/>
    <mergeCell ref="HKI11:HKT11"/>
    <mergeCell ref="HKU11:HLF11"/>
    <mergeCell ref="HLG11:HLR11"/>
    <mergeCell ref="HLS11:HMD11"/>
    <mergeCell ref="HME11:HMP11"/>
    <mergeCell ref="HIA11:HIL11"/>
    <mergeCell ref="HIM11:HIX11"/>
    <mergeCell ref="HIY11:HJJ11"/>
    <mergeCell ref="HJK11:HJV11"/>
    <mergeCell ref="HJW11:HKH11"/>
    <mergeCell ref="HFS11:HGD11"/>
    <mergeCell ref="HGE11:HGP11"/>
    <mergeCell ref="HGQ11:HHB11"/>
    <mergeCell ref="HHC11:HHN11"/>
    <mergeCell ref="HHO11:HHZ11"/>
    <mergeCell ref="HDK11:HDV11"/>
    <mergeCell ref="HDW11:HEH11"/>
    <mergeCell ref="HEI11:HET11"/>
    <mergeCell ref="HEU11:HFF11"/>
    <mergeCell ref="HFG11:HFR11"/>
    <mergeCell ref="HBC11:HBN11"/>
    <mergeCell ref="HBO11:HBZ11"/>
    <mergeCell ref="HCA11:HCL11"/>
    <mergeCell ref="HCM11:HCX11"/>
    <mergeCell ref="HCY11:HDJ11"/>
    <mergeCell ref="GYU11:GZF11"/>
    <mergeCell ref="GZG11:GZR11"/>
    <mergeCell ref="GZS11:HAD11"/>
    <mergeCell ref="HAE11:HAP11"/>
    <mergeCell ref="HAQ11:HBB11"/>
    <mergeCell ref="GWM11:GWX11"/>
    <mergeCell ref="GWY11:GXJ11"/>
    <mergeCell ref="GXK11:GXV11"/>
    <mergeCell ref="GXW11:GYH11"/>
    <mergeCell ref="GYI11:GYT11"/>
    <mergeCell ref="GUE11:GUP11"/>
    <mergeCell ref="GUQ11:GVB11"/>
    <mergeCell ref="GVC11:GVN11"/>
    <mergeCell ref="GVO11:GVZ11"/>
    <mergeCell ref="GWA11:GWL11"/>
    <mergeCell ref="GRW11:GSH11"/>
    <mergeCell ref="GSI11:GST11"/>
    <mergeCell ref="GSU11:GTF11"/>
    <mergeCell ref="GTG11:GTR11"/>
    <mergeCell ref="GTS11:GUD11"/>
    <mergeCell ref="GPO11:GPZ11"/>
    <mergeCell ref="GQA11:GQL11"/>
    <mergeCell ref="GQM11:GQX11"/>
    <mergeCell ref="GQY11:GRJ11"/>
    <mergeCell ref="GRK11:GRV11"/>
    <mergeCell ref="GNG11:GNR11"/>
    <mergeCell ref="GNS11:GOD11"/>
    <mergeCell ref="GOE11:GOP11"/>
    <mergeCell ref="GOQ11:GPB11"/>
    <mergeCell ref="GPC11:GPN11"/>
    <mergeCell ref="GKY11:GLJ11"/>
    <mergeCell ref="GLK11:GLV11"/>
    <mergeCell ref="GLW11:GMH11"/>
    <mergeCell ref="GMI11:GMT11"/>
    <mergeCell ref="GMU11:GNF11"/>
    <mergeCell ref="GIQ11:GJB11"/>
    <mergeCell ref="GJC11:GJN11"/>
    <mergeCell ref="GJO11:GJZ11"/>
    <mergeCell ref="GKA11:GKL11"/>
    <mergeCell ref="GKM11:GKX11"/>
    <mergeCell ref="GGI11:GGT11"/>
    <mergeCell ref="GGU11:GHF11"/>
    <mergeCell ref="GHG11:GHR11"/>
    <mergeCell ref="GHS11:GID11"/>
    <mergeCell ref="GIE11:GIP11"/>
    <mergeCell ref="GEA11:GEL11"/>
    <mergeCell ref="GEM11:GEX11"/>
    <mergeCell ref="GEY11:GFJ11"/>
    <mergeCell ref="GFK11:GFV11"/>
    <mergeCell ref="GFW11:GGH11"/>
    <mergeCell ref="GBS11:GCD11"/>
    <mergeCell ref="GCE11:GCP11"/>
    <mergeCell ref="GCQ11:GDB11"/>
    <mergeCell ref="GDC11:GDN11"/>
    <mergeCell ref="GDO11:GDZ11"/>
    <mergeCell ref="FZK11:FZV11"/>
    <mergeCell ref="FZW11:GAH11"/>
    <mergeCell ref="GAI11:GAT11"/>
    <mergeCell ref="GAU11:GBF11"/>
    <mergeCell ref="GBG11:GBR11"/>
    <mergeCell ref="FXC11:FXN11"/>
    <mergeCell ref="FXO11:FXZ11"/>
    <mergeCell ref="FYA11:FYL11"/>
    <mergeCell ref="FYM11:FYX11"/>
    <mergeCell ref="FYY11:FZJ11"/>
    <mergeCell ref="FUU11:FVF11"/>
    <mergeCell ref="FVG11:FVR11"/>
    <mergeCell ref="FVS11:FWD11"/>
    <mergeCell ref="FWE11:FWP11"/>
    <mergeCell ref="FWQ11:FXB11"/>
    <mergeCell ref="FSM11:FSX11"/>
    <mergeCell ref="FSY11:FTJ11"/>
    <mergeCell ref="FTK11:FTV11"/>
    <mergeCell ref="FTW11:FUH11"/>
    <mergeCell ref="FUI11:FUT11"/>
    <mergeCell ref="FQE11:FQP11"/>
    <mergeCell ref="FQQ11:FRB11"/>
    <mergeCell ref="FRC11:FRN11"/>
    <mergeCell ref="FRO11:FRZ11"/>
    <mergeCell ref="FSA11:FSL11"/>
    <mergeCell ref="FNW11:FOH11"/>
    <mergeCell ref="FOI11:FOT11"/>
    <mergeCell ref="FOU11:FPF11"/>
    <mergeCell ref="FPG11:FPR11"/>
    <mergeCell ref="FPS11:FQD11"/>
    <mergeCell ref="FLO11:FLZ11"/>
    <mergeCell ref="FMA11:FML11"/>
    <mergeCell ref="FMM11:FMX11"/>
    <mergeCell ref="FMY11:FNJ11"/>
    <mergeCell ref="FNK11:FNV11"/>
    <mergeCell ref="FJG11:FJR11"/>
    <mergeCell ref="FJS11:FKD11"/>
    <mergeCell ref="FKE11:FKP11"/>
    <mergeCell ref="FKQ11:FLB11"/>
    <mergeCell ref="FLC11:FLN11"/>
    <mergeCell ref="FGY11:FHJ11"/>
    <mergeCell ref="FHK11:FHV11"/>
    <mergeCell ref="FHW11:FIH11"/>
    <mergeCell ref="FII11:FIT11"/>
    <mergeCell ref="FIU11:FJF11"/>
    <mergeCell ref="FEQ11:FFB11"/>
    <mergeCell ref="FFC11:FFN11"/>
    <mergeCell ref="FFO11:FFZ11"/>
    <mergeCell ref="FGA11:FGL11"/>
    <mergeCell ref="FGM11:FGX11"/>
    <mergeCell ref="FCI11:FCT11"/>
    <mergeCell ref="FCU11:FDF11"/>
    <mergeCell ref="FDG11:FDR11"/>
    <mergeCell ref="FDS11:FED11"/>
    <mergeCell ref="FEE11:FEP11"/>
    <mergeCell ref="FAA11:FAL11"/>
    <mergeCell ref="FAM11:FAX11"/>
    <mergeCell ref="FAY11:FBJ11"/>
    <mergeCell ref="FBK11:FBV11"/>
    <mergeCell ref="FBW11:FCH11"/>
    <mergeCell ref="EXS11:EYD11"/>
    <mergeCell ref="EYE11:EYP11"/>
    <mergeCell ref="EYQ11:EZB11"/>
    <mergeCell ref="EZC11:EZN11"/>
    <mergeCell ref="EZO11:EZZ11"/>
    <mergeCell ref="EVK11:EVV11"/>
    <mergeCell ref="EVW11:EWH11"/>
    <mergeCell ref="EWI11:EWT11"/>
    <mergeCell ref="EWU11:EXF11"/>
    <mergeCell ref="EXG11:EXR11"/>
    <mergeCell ref="ETC11:ETN11"/>
    <mergeCell ref="ETO11:ETZ11"/>
    <mergeCell ref="EUA11:EUL11"/>
    <mergeCell ref="EUM11:EUX11"/>
    <mergeCell ref="EUY11:EVJ11"/>
    <mergeCell ref="EQU11:ERF11"/>
    <mergeCell ref="ERG11:ERR11"/>
    <mergeCell ref="ERS11:ESD11"/>
    <mergeCell ref="ESE11:ESP11"/>
    <mergeCell ref="ESQ11:ETB11"/>
    <mergeCell ref="EOM11:EOX11"/>
    <mergeCell ref="EOY11:EPJ11"/>
    <mergeCell ref="EPK11:EPV11"/>
    <mergeCell ref="EPW11:EQH11"/>
    <mergeCell ref="EQI11:EQT11"/>
    <mergeCell ref="EME11:EMP11"/>
    <mergeCell ref="EMQ11:ENB11"/>
    <mergeCell ref="ENC11:ENN11"/>
    <mergeCell ref="ENO11:ENZ11"/>
    <mergeCell ref="EOA11:EOL11"/>
    <mergeCell ref="EJW11:EKH11"/>
    <mergeCell ref="EKI11:EKT11"/>
    <mergeCell ref="EKU11:ELF11"/>
    <mergeCell ref="ELG11:ELR11"/>
    <mergeCell ref="ELS11:EMD11"/>
    <mergeCell ref="EHO11:EHZ11"/>
    <mergeCell ref="EIA11:EIL11"/>
    <mergeCell ref="EIM11:EIX11"/>
    <mergeCell ref="EIY11:EJJ11"/>
    <mergeCell ref="EJK11:EJV11"/>
    <mergeCell ref="EFG11:EFR11"/>
    <mergeCell ref="EFS11:EGD11"/>
    <mergeCell ref="EGE11:EGP11"/>
    <mergeCell ref="EGQ11:EHB11"/>
    <mergeCell ref="EHC11:EHN11"/>
    <mergeCell ref="ECY11:EDJ11"/>
    <mergeCell ref="EDK11:EDV11"/>
    <mergeCell ref="EDW11:EEH11"/>
    <mergeCell ref="EEI11:EET11"/>
    <mergeCell ref="EEU11:EFF11"/>
    <mergeCell ref="EAQ11:EBB11"/>
    <mergeCell ref="EBC11:EBN11"/>
    <mergeCell ref="EBO11:EBZ11"/>
    <mergeCell ref="ECA11:ECL11"/>
    <mergeCell ref="ECM11:ECX11"/>
    <mergeCell ref="DYI11:DYT11"/>
    <mergeCell ref="DYU11:DZF11"/>
    <mergeCell ref="DZG11:DZR11"/>
    <mergeCell ref="DZS11:EAD11"/>
    <mergeCell ref="EAE11:EAP11"/>
    <mergeCell ref="DWA11:DWL11"/>
    <mergeCell ref="DWM11:DWX11"/>
    <mergeCell ref="DWY11:DXJ11"/>
    <mergeCell ref="DXK11:DXV11"/>
    <mergeCell ref="DXW11:DYH11"/>
    <mergeCell ref="DTS11:DUD11"/>
    <mergeCell ref="DUE11:DUP11"/>
    <mergeCell ref="DUQ11:DVB11"/>
    <mergeCell ref="DVC11:DVN11"/>
    <mergeCell ref="DVO11:DVZ11"/>
    <mergeCell ref="DRK11:DRV11"/>
    <mergeCell ref="DRW11:DSH11"/>
    <mergeCell ref="DSI11:DST11"/>
    <mergeCell ref="DSU11:DTF11"/>
    <mergeCell ref="DTG11:DTR11"/>
    <mergeCell ref="DPC11:DPN11"/>
    <mergeCell ref="DPO11:DPZ11"/>
    <mergeCell ref="DQA11:DQL11"/>
    <mergeCell ref="DQM11:DQX11"/>
    <mergeCell ref="DQY11:DRJ11"/>
    <mergeCell ref="DMU11:DNF11"/>
    <mergeCell ref="DNG11:DNR11"/>
    <mergeCell ref="DNS11:DOD11"/>
    <mergeCell ref="DOE11:DOP11"/>
    <mergeCell ref="DOQ11:DPB11"/>
    <mergeCell ref="DKM11:DKX11"/>
    <mergeCell ref="DKY11:DLJ11"/>
    <mergeCell ref="DLK11:DLV11"/>
    <mergeCell ref="DLW11:DMH11"/>
    <mergeCell ref="DMI11:DMT11"/>
    <mergeCell ref="DIE11:DIP11"/>
    <mergeCell ref="DIQ11:DJB11"/>
    <mergeCell ref="DJC11:DJN11"/>
    <mergeCell ref="DJO11:DJZ11"/>
    <mergeCell ref="DKA11:DKL11"/>
    <mergeCell ref="DFW11:DGH11"/>
    <mergeCell ref="DGI11:DGT11"/>
    <mergeCell ref="DGU11:DHF11"/>
    <mergeCell ref="DHG11:DHR11"/>
    <mergeCell ref="DHS11:DID11"/>
    <mergeCell ref="DDO11:DDZ11"/>
    <mergeCell ref="DEA11:DEL11"/>
    <mergeCell ref="DEM11:DEX11"/>
    <mergeCell ref="DEY11:DFJ11"/>
    <mergeCell ref="DFK11:DFV11"/>
    <mergeCell ref="DBG11:DBR11"/>
    <mergeCell ref="DBS11:DCD11"/>
    <mergeCell ref="DCE11:DCP11"/>
    <mergeCell ref="DCQ11:DDB11"/>
    <mergeCell ref="DDC11:DDN11"/>
    <mergeCell ref="CYY11:CZJ11"/>
    <mergeCell ref="CZK11:CZV11"/>
    <mergeCell ref="CZW11:DAH11"/>
    <mergeCell ref="DAI11:DAT11"/>
    <mergeCell ref="DAU11:DBF11"/>
    <mergeCell ref="CWQ11:CXB11"/>
    <mergeCell ref="CXC11:CXN11"/>
    <mergeCell ref="CXO11:CXZ11"/>
    <mergeCell ref="CYA11:CYL11"/>
    <mergeCell ref="CYM11:CYX11"/>
    <mergeCell ref="CUI11:CUT11"/>
    <mergeCell ref="CUU11:CVF11"/>
    <mergeCell ref="CVG11:CVR11"/>
    <mergeCell ref="CVS11:CWD11"/>
    <mergeCell ref="CWE11:CWP11"/>
    <mergeCell ref="CSA11:CSL11"/>
    <mergeCell ref="CSM11:CSX11"/>
    <mergeCell ref="CSY11:CTJ11"/>
    <mergeCell ref="CTK11:CTV11"/>
    <mergeCell ref="CTW11:CUH11"/>
    <mergeCell ref="CPS11:CQD11"/>
    <mergeCell ref="CQE11:CQP11"/>
    <mergeCell ref="CQQ11:CRB11"/>
    <mergeCell ref="CRC11:CRN11"/>
    <mergeCell ref="CRO11:CRZ11"/>
    <mergeCell ref="CNK11:CNV11"/>
    <mergeCell ref="CNW11:COH11"/>
    <mergeCell ref="COI11:COT11"/>
    <mergeCell ref="COU11:CPF11"/>
    <mergeCell ref="CPG11:CPR11"/>
    <mergeCell ref="CLC11:CLN11"/>
    <mergeCell ref="CLO11:CLZ11"/>
    <mergeCell ref="CMA11:CML11"/>
    <mergeCell ref="CMM11:CMX11"/>
    <mergeCell ref="CMY11:CNJ11"/>
    <mergeCell ref="CIU11:CJF11"/>
    <mergeCell ref="CJG11:CJR11"/>
    <mergeCell ref="CJS11:CKD11"/>
    <mergeCell ref="CKE11:CKP11"/>
    <mergeCell ref="CKQ11:CLB11"/>
    <mergeCell ref="CGM11:CGX11"/>
    <mergeCell ref="CGY11:CHJ11"/>
    <mergeCell ref="CHK11:CHV11"/>
    <mergeCell ref="CHW11:CIH11"/>
    <mergeCell ref="CII11:CIT11"/>
    <mergeCell ref="CEE11:CEP11"/>
    <mergeCell ref="CEQ11:CFB11"/>
    <mergeCell ref="CFC11:CFN11"/>
    <mergeCell ref="CFO11:CFZ11"/>
    <mergeCell ref="CGA11:CGL11"/>
    <mergeCell ref="CBW11:CCH11"/>
    <mergeCell ref="CCI11:CCT11"/>
    <mergeCell ref="CCU11:CDF11"/>
    <mergeCell ref="CDG11:CDR11"/>
    <mergeCell ref="CDS11:CED11"/>
    <mergeCell ref="BZO11:BZZ11"/>
    <mergeCell ref="CAA11:CAL11"/>
    <mergeCell ref="CAM11:CAX11"/>
    <mergeCell ref="CAY11:CBJ11"/>
    <mergeCell ref="CBK11:CBV11"/>
    <mergeCell ref="BXG11:BXR11"/>
    <mergeCell ref="BXS11:BYD11"/>
    <mergeCell ref="BYE11:BYP11"/>
    <mergeCell ref="BYQ11:BZB11"/>
    <mergeCell ref="BZC11:BZN11"/>
    <mergeCell ref="BUY11:BVJ11"/>
    <mergeCell ref="BVK11:BVV11"/>
    <mergeCell ref="BVW11:BWH11"/>
    <mergeCell ref="BWI11:BWT11"/>
    <mergeCell ref="BWU11:BXF11"/>
    <mergeCell ref="BSQ11:BTB11"/>
    <mergeCell ref="BTC11:BTN11"/>
    <mergeCell ref="BTO11:BTZ11"/>
    <mergeCell ref="BUA11:BUL11"/>
    <mergeCell ref="BUM11:BUX11"/>
    <mergeCell ref="BQI11:BQT11"/>
    <mergeCell ref="BQU11:BRF11"/>
    <mergeCell ref="BRG11:BRR11"/>
    <mergeCell ref="BRS11:BSD11"/>
    <mergeCell ref="BSE11:BSP11"/>
    <mergeCell ref="BOA11:BOL11"/>
    <mergeCell ref="BOM11:BOX11"/>
    <mergeCell ref="BOY11:BPJ11"/>
    <mergeCell ref="BPK11:BPV11"/>
    <mergeCell ref="BPW11:BQH11"/>
    <mergeCell ref="BLS11:BMD11"/>
    <mergeCell ref="BME11:BMP11"/>
    <mergeCell ref="BMQ11:BNB11"/>
    <mergeCell ref="BNC11:BNN11"/>
    <mergeCell ref="BNO11:BNZ11"/>
    <mergeCell ref="BJK11:BJV11"/>
    <mergeCell ref="BJW11:BKH11"/>
    <mergeCell ref="BKI11:BKT11"/>
    <mergeCell ref="BKU11:BLF11"/>
    <mergeCell ref="BLG11:BLR11"/>
    <mergeCell ref="BHC11:BHN11"/>
    <mergeCell ref="BHO11:BHZ11"/>
    <mergeCell ref="BIA11:BIL11"/>
    <mergeCell ref="BIM11:BIX11"/>
    <mergeCell ref="BIY11:BJJ11"/>
    <mergeCell ref="BEU11:BFF11"/>
    <mergeCell ref="BFG11:BFR11"/>
    <mergeCell ref="BFS11:BGD11"/>
    <mergeCell ref="BGE11:BGP11"/>
    <mergeCell ref="BGQ11:BHB11"/>
    <mergeCell ref="BCM11:BCX11"/>
    <mergeCell ref="BCY11:BDJ11"/>
    <mergeCell ref="BDK11:BDV11"/>
    <mergeCell ref="BDW11:BEH11"/>
    <mergeCell ref="BEI11:BET11"/>
    <mergeCell ref="BAE11:BAP11"/>
    <mergeCell ref="BAQ11:BBB11"/>
    <mergeCell ref="BBC11:BBN11"/>
    <mergeCell ref="BBO11:BBZ11"/>
    <mergeCell ref="BCA11:BCL11"/>
    <mergeCell ref="AXW11:AYH11"/>
    <mergeCell ref="AYI11:AYT11"/>
    <mergeCell ref="AYU11:AZF11"/>
    <mergeCell ref="AZG11:AZR11"/>
    <mergeCell ref="AZS11:BAD11"/>
    <mergeCell ref="AVO11:AVZ11"/>
    <mergeCell ref="AWA11:AWL11"/>
    <mergeCell ref="AWM11:AWX11"/>
    <mergeCell ref="AWY11:AXJ11"/>
    <mergeCell ref="AXK11:AXV11"/>
    <mergeCell ref="ATG11:ATR11"/>
    <mergeCell ref="ATS11:AUD11"/>
    <mergeCell ref="AUE11:AUP11"/>
    <mergeCell ref="AUQ11:AVB11"/>
    <mergeCell ref="AVC11:AVN11"/>
    <mergeCell ref="AQY11:ARJ11"/>
    <mergeCell ref="ARK11:ARV11"/>
    <mergeCell ref="ARW11:ASH11"/>
    <mergeCell ref="ASI11:AST11"/>
    <mergeCell ref="ASU11:ATF11"/>
    <mergeCell ref="AOQ11:APB11"/>
    <mergeCell ref="APC11:APN11"/>
    <mergeCell ref="APO11:APZ11"/>
    <mergeCell ref="AQA11:AQL11"/>
    <mergeCell ref="AQM11:AQX11"/>
    <mergeCell ref="AMI11:AMT11"/>
    <mergeCell ref="AMU11:ANF11"/>
    <mergeCell ref="ANG11:ANR11"/>
    <mergeCell ref="ANS11:AOD11"/>
    <mergeCell ref="AOE11:AOP11"/>
    <mergeCell ref="AKA11:AKL11"/>
    <mergeCell ref="AKM11:AKX11"/>
    <mergeCell ref="AKY11:ALJ11"/>
    <mergeCell ref="ALK11:ALV11"/>
    <mergeCell ref="ALW11:AMH11"/>
    <mergeCell ref="AHS11:AID11"/>
    <mergeCell ref="AIE11:AIP11"/>
    <mergeCell ref="AIQ11:AJB11"/>
    <mergeCell ref="AJC11:AJN11"/>
    <mergeCell ref="AJO11:AJZ11"/>
    <mergeCell ref="AFK11:AFV11"/>
    <mergeCell ref="AFW11:AGH11"/>
    <mergeCell ref="AGI11:AGT11"/>
    <mergeCell ref="AGU11:AHF11"/>
    <mergeCell ref="AHG11:AHR11"/>
    <mergeCell ref="ADC11:ADN11"/>
    <mergeCell ref="ADO11:ADZ11"/>
    <mergeCell ref="AEA11:AEL11"/>
    <mergeCell ref="AEM11:AEX11"/>
    <mergeCell ref="AEY11:AFJ11"/>
    <mergeCell ref="AAU11:ABF11"/>
    <mergeCell ref="ABG11:ABR11"/>
    <mergeCell ref="ABS11:ACD11"/>
    <mergeCell ref="ACE11:ACP11"/>
    <mergeCell ref="ACQ11:ADB11"/>
    <mergeCell ref="YM11:YX11"/>
    <mergeCell ref="YY11:ZJ11"/>
    <mergeCell ref="ZK11:ZV11"/>
    <mergeCell ref="ZW11:AAH11"/>
    <mergeCell ref="AAI11:AAT11"/>
    <mergeCell ref="WE11:WP11"/>
    <mergeCell ref="WQ11:XB11"/>
    <mergeCell ref="XC11:XN11"/>
    <mergeCell ref="XO11:XZ11"/>
    <mergeCell ref="YA11:YL11"/>
    <mergeCell ref="TW11:UH11"/>
    <mergeCell ref="UI11:UT11"/>
    <mergeCell ref="UU11:VF11"/>
    <mergeCell ref="VG11:VR11"/>
    <mergeCell ref="VS11:WD11"/>
    <mergeCell ref="RO11:RZ11"/>
    <mergeCell ref="SA11:SL11"/>
    <mergeCell ref="SM11:SX11"/>
    <mergeCell ref="SY11:TJ11"/>
    <mergeCell ref="TK11:TV11"/>
    <mergeCell ref="PG11:PR11"/>
    <mergeCell ref="PS11:QD11"/>
    <mergeCell ref="QE11:QP11"/>
    <mergeCell ref="QQ11:RB11"/>
    <mergeCell ref="RC11:RN11"/>
    <mergeCell ref="NK11:NV11"/>
    <mergeCell ref="NW11:OH11"/>
    <mergeCell ref="OI11:OT11"/>
    <mergeCell ref="OU11:PF11"/>
    <mergeCell ref="KQ11:LB11"/>
    <mergeCell ref="LC11:LN11"/>
    <mergeCell ref="LO11:LZ11"/>
    <mergeCell ref="MA11:ML11"/>
    <mergeCell ref="MM11:MX11"/>
    <mergeCell ref="II11:IT11"/>
    <mergeCell ref="IU11:JF11"/>
    <mergeCell ref="JG11:JR11"/>
    <mergeCell ref="JS11:KD11"/>
    <mergeCell ref="KE11:KP11"/>
    <mergeCell ref="GA11:GL11"/>
    <mergeCell ref="GM11:GX11"/>
    <mergeCell ref="GY11:HJ11"/>
    <mergeCell ref="HK11:HV11"/>
    <mergeCell ref="HW11:IH11"/>
    <mergeCell ref="O11:Z11"/>
    <mergeCell ref="AA11:AL11"/>
    <mergeCell ref="AM11:AX11"/>
    <mergeCell ref="AY11:BJ11"/>
    <mergeCell ref="BK11:BV11"/>
    <mergeCell ref="BW11:CH11"/>
    <mergeCell ref="CI11:CT11"/>
    <mergeCell ref="CU11:DF11"/>
    <mergeCell ref="DG11:DR11"/>
    <mergeCell ref="DS11:ED11"/>
    <mergeCell ref="EE11:EP11"/>
    <mergeCell ref="EQ11:FB11"/>
    <mergeCell ref="FC11:FN11"/>
    <mergeCell ref="FO11:FZ11"/>
    <mergeCell ref="C21:N21"/>
    <mergeCell ref="C22:N22"/>
    <mergeCell ref="MY11:NJ11"/>
    <mergeCell ref="C23:N23"/>
    <mergeCell ref="C24:N24"/>
    <mergeCell ref="C25:N25"/>
    <mergeCell ref="C16:N16"/>
    <mergeCell ref="C19:N19"/>
    <mergeCell ref="C20:N20"/>
    <mergeCell ref="C4:N4"/>
    <mergeCell ref="C8:N9"/>
    <mergeCell ref="C12:N12"/>
    <mergeCell ref="C13:N13"/>
    <mergeCell ref="C14:N14"/>
    <mergeCell ref="C15:N15"/>
    <mergeCell ref="C1:D2"/>
    <mergeCell ref="C3:N3"/>
    <mergeCell ref="C5:N5"/>
    <mergeCell ref="C6:N6"/>
    <mergeCell ref="C11:N11"/>
  </mergeCells>
  <dataValidations count="1">
    <dataValidation type="whole" allowBlank="1" showInputMessage="1" showErrorMessage="1" sqref="D46 D25 D36">
      <formula1>0</formula1>
      <formula2>10</formula2>
    </dataValidation>
  </dataValidations>
  <hyperlinks>
    <hyperlink ref="A4" r:id="rId1"/>
    <hyperlink ref="A5" location="Portada!A1" display="Portada!A1"/>
    <hyperlink ref="A6" location="Plantillas!A1" display="Plantillas!A1"/>
    <hyperlink ref="A7" location="Fichas!A1" display="Fichas!A1"/>
    <hyperlink ref="A8" location="Calendario!A1" display="Calendario!A1"/>
    <hyperlink ref="A9" location="Estadio!A1" display="Estadio!A1"/>
    <hyperlink ref="A10" location="'Grupo A'!A1" display="'Grupo A'!A1"/>
    <hyperlink ref="A11" location="'Grupo B'!A1" display="'Grupo B'!A1"/>
    <hyperlink ref="A12" location="'Fase Final'!A1" display="'Fase Final'!A1"/>
    <hyperlink ref="A13" location="Estadisticas!A1" display="Estadisticas!A1"/>
    <hyperlink ref="A15" location="Version!A1" display="Version!A1"/>
    <hyperlink ref="A14" location="Palmares!A1" display="Palmares!A1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B15"/>
  <sheetViews>
    <sheetView workbookViewId="0">
      <selection sqref="A1:A1048576"/>
    </sheetView>
  </sheetViews>
  <sheetFormatPr baseColWidth="10" defaultRowHeight="18.75" customHeight="1" x14ac:dyDescent="0.25"/>
  <cols>
    <col min="1" max="1" width="27.140625" style="23" customWidth="1"/>
    <col min="2" max="2" width="11.85546875" style="23" bestFit="1" customWidth="1"/>
    <col min="3" max="16384" width="11.42578125" style="23"/>
  </cols>
  <sheetData>
    <row r="1" spans="1:2" ht="18.75" customHeight="1" x14ac:dyDescent="0.25">
      <c r="A1" s="25" t="str">
        <f ca="1">Traducciones!C58</f>
        <v>Copa Confederaciones</v>
      </c>
    </row>
    <row r="2" spans="1:2" ht="18.75" customHeight="1" x14ac:dyDescent="0.25">
      <c r="A2" s="25">
        <v>2013</v>
      </c>
    </row>
    <row r="3" spans="1:2" ht="18.75" customHeight="1" x14ac:dyDescent="0.25">
      <c r="A3" s="23" t="s">
        <v>403</v>
      </c>
    </row>
    <row r="4" spans="1:2" ht="18.75" customHeight="1" x14ac:dyDescent="0.25">
      <c r="A4" s="23" t="s">
        <v>394</v>
      </c>
    </row>
    <row r="5" spans="1:2" ht="18.75" customHeight="1" x14ac:dyDescent="0.25">
      <c r="A5" s="25" t="str">
        <f ca="1">Traducciones!C62</f>
        <v>Portada</v>
      </c>
      <c r="B5" s="24"/>
    </row>
    <row r="6" spans="1:2" ht="18.75" customHeight="1" x14ac:dyDescent="0.25">
      <c r="A6" s="23" t="str">
        <f ca="1">Traducciones!C63</f>
        <v>Plantillas</v>
      </c>
    </row>
    <row r="7" spans="1:2" ht="18.75" customHeight="1" x14ac:dyDescent="0.25">
      <c r="A7" s="25" t="str">
        <f ca="1">Traducciones!C64</f>
        <v>Fichas de Partidos</v>
      </c>
    </row>
    <row r="8" spans="1:2" ht="18.75" customHeight="1" x14ac:dyDescent="0.25">
      <c r="A8" s="23" t="str">
        <f ca="1">Traducciones!C65</f>
        <v>Calendario</v>
      </c>
    </row>
    <row r="9" spans="1:2" ht="18.75" customHeight="1" x14ac:dyDescent="0.25">
      <c r="A9" s="25" t="str">
        <f ca="1">Traducciones!C66</f>
        <v>Sedes</v>
      </c>
    </row>
    <row r="10" spans="1:2" ht="18.75" customHeight="1" x14ac:dyDescent="0.25">
      <c r="A10" s="23" t="str">
        <f ca="1">Traducciones!C67</f>
        <v>Grupo A</v>
      </c>
    </row>
    <row r="11" spans="1:2" ht="18.75" customHeight="1" x14ac:dyDescent="0.25">
      <c r="A11" s="25" t="str">
        <f ca="1">Traducciones!C68</f>
        <v>Grupo B</v>
      </c>
    </row>
    <row r="12" spans="1:2" ht="18.75" customHeight="1" x14ac:dyDescent="0.25">
      <c r="A12" s="23" t="str">
        <f ca="1">Traducciones!C69</f>
        <v>Fase Final</v>
      </c>
    </row>
    <row r="13" spans="1:2" ht="18.75" customHeight="1" x14ac:dyDescent="0.25">
      <c r="A13" s="25" t="str">
        <f ca="1">Traducciones!C70</f>
        <v>Estadísticas</v>
      </c>
    </row>
    <row r="14" spans="1:2" ht="18.75" customHeight="1" x14ac:dyDescent="0.25">
      <c r="A14" s="23" t="str">
        <f ca="1">Traducciones!C71</f>
        <v>Palmarés</v>
      </c>
    </row>
    <row r="15" spans="1:2" ht="18.75" customHeight="1" x14ac:dyDescent="0.25">
      <c r="A15" s="25" t="str">
        <f ca="1">Traducciones!C72</f>
        <v>Instrucciones</v>
      </c>
    </row>
  </sheetData>
  <hyperlinks>
    <hyperlink ref="A4" r:id="rId1"/>
    <hyperlink ref="A5" location="Portada!A1" display="Portada!A1"/>
    <hyperlink ref="A6" location="Plantillas!A1" display="Plantillas!A1"/>
    <hyperlink ref="A7" location="Fichas!A1" display="Fichas!A1"/>
    <hyperlink ref="A8" location="Calendario!A1" display="Calendario!A1"/>
    <hyperlink ref="A9" location="Estadio!A1" display="Estadio!A1"/>
    <hyperlink ref="A10" location="'Grupo A'!A1" display="'Grupo A'!A1"/>
    <hyperlink ref="A11" location="'Grupo B'!A1" display="'Grupo B'!A1"/>
    <hyperlink ref="A12" location="'Fase Final'!A1" display="'Fase Final'!A1"/>
    <hyperlink ref="A13" location="Estadisticas!A1" display="Estadisticas!A1"/>
    <hyperlink ref="A15" location="Version!A1" display="Version!A1"/>
    <hyperlink ref="A14" location="Palmares!A1" display="Palmares!A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B1:Y26"/>
  <sheetViews>
    <sheetView zoomScaleNormal="100" workbookViewId="0">
      <selection activeCell="T3" sqref="T3:T25"/>
    </sheetView>
  </sheetViews>
  <sheetFormatPr baseColWidth="10" defaultColWidth="6.140625" defaultRowHeight="18.75" customHeight="1" x14ac:dyDescent="0.25"/>
  <cols>
    <col min="2" max="2" width="8.28515625" bestFit="1" customWidth="1"/>
    <col min="13" max="13" width="26.7109375" bestFit="1" customWidth="1"/>
    <col min="21" max="21" width="18" bestFit="1" customWidth="1"/>
  </cols>
  <sheetData>
    <row r="1" spans="2:25" ht="18.75" customHeight="1" x14ac:dyDescent="0.25">
      <c r="B1" t="s">
        <v>1</v>
      </c>
    </row>
    <row r="2" spans="2:25" ht="18.75" customHeight="1" x14ac:dyDescent="0.25">
      <c r="B2" t="s">
        <v>14</v>
      </c>
      <c r="K2" s="211" t="s">
        <v>90</v>
      </c>
      <c r="L2" s="211" t="s">
        <v>525</v>
      </c>
      <c r="M2" s="211" t="s">
        <v>474</v>
      </c>
      <c r="N2" s="211" t="s">
        <v>526</v>
      </c>
      <c r="O2" s="211" t="s">
        <v>527</v>
      </c>
      <c r="P2" s="211" t="s">
        <v>528</v>
      </c>
      <c r="Q2" s="211" t="s">
        <v>529</v>
      </c>
      <c r="S2" s="214" t="s">
        <v>90</v>
      </c>
      <c r="T2" s="214" t="s">
        <v>525</v>
      </c>
      <c r="U2" s="214" t="s">
        <v>474</v>
      </c>
      <c r="V2" s="214" t="s">
        <v>526</v>
      </c>
      <c r="W2" s="214" t="s">
        <v>527</v>
      </c>
      <c r="X2" s="214" t="s">
        <v>528</v>
      </c>
      <c r="Y2" s="214" t="s">
        <v>529</v>
      </c>
    </row>
    <row r="3" spans="2:25" ht="18.75" customHeight="1" x14ac:dyDescent="0.25">
      <c r="B3" t="s">
        <v>4</v>
      </c>
      <c r="H3">
        <v>1.1299999999999999</v>
      </c>
      <c r="I3">
        <v>0.66</v>
      </c>
      <c r="K3" s="212">
        <v>1</v>
      </c>
      <c r="L3" t="s">
        <v>530</v>
      </c>
      <c r="M3" t="s">
        <v>681</v>
      </c>
      <c r="N3" s="213" t="s">
        <v>682</v>
      </c>
      <c r="O3" s="212">
        <v>6</v>
      </c>
      <c r="P3" s="212">
        <v>0</v>
      </c>
      <c r="Q3" s="213" t="s">
        <v>683</v>
      </c>
      <c r="S3" s="215">
        <v>1</v>
      </c>
      <c r="T3" t="s">
        <v>530</v>
      </c>
      <c r="U3" t="s">
        <v>732</v>
      </c>
      <c r="V3" s="216" t="s">
        <v>733</v>
      </c>
      <c r="W3" s="215">
        <v>78</v>
      </c>
      <c r="X3" s="215">
        <v>0</v>
      </c>
      <c r="Y3" s="216" t="s">
        <v>734</v>
      </c>
    </row>
    <row r="4" spans="2:25" ht="18.75" customHeight="1" x14ac:dyDescent="0.25">
      <c r="B4" t="s">
        <v>70</v>
      </c>
      <c r="K4" s="212">
        <v>2</v>
      </c>
      <c r="L4" t="s">
        <v>535</v>
      </c>
      <c r="M4" t="s">
        <v>684</v>
      </c>
      <c r="N4" s="213" t="s">
        <v>685</v>
      </c>
      <c r="O4" s="212">
        <v>16</v>
      </c>
      <c r="P4" s="212">
        <v>6</v>
      </c>
      <c r="Q4" s="213" t="s">
        <v>686</v>
      </c>
      <c r="S4" s="215">
        <v>2</v>
      </c>
      <c r="T4" t="s">
        <v>83</v>
      </c>
      <c r="U4" t="s">
        <v>735</v>
      </c>
      <c r="V4" s="216" t="s">
        <v>736</v>
      </c>
      <c r="W4" s="215">
        <v>19</v>
      </c>
      <c r="X4" s="215">
        <v>0</v>
      </c>
      <c r="Y4" s="216" t="s">
        <v>737</v>
      </c>
    </row>
    <row r="5" spans="2:25" ht="18.75" customHeight="1" x14ac:dyDescent="0.25">
      <c r="B5" t="s">
        <v>523</v>
      </c>
      <c r="K5" s="212">
        <v>3</v>
      </c>
      <c r="L5" t="s">
        <v>540</v>
      </c>
      <c r="M5" t="s">
        <v>687</v>
      </c>
      <c r="N5" s="213" t="s">
        <v>688</v>
      </c>
      <c r="O5" s="212">
        <v>0</v>
      </c>
      <c r="P5" s="212">
        <v>0</v>
      </c>
      <c r="Q5" s="213" t="s">
        <v>689</v>
      </c>
      <c r="S5" s="215">
        <v>3</v>
      </c>
      <c r="T5" t="s">
        <v>83</v>
      </c>
      <c r="U5" t="s">
        <v>738</v>
      </c>
      <c r="V5" s="216" t="s">
        <v>739</v>
      </c>
      <c r="W5" s="215">
        <v>27</v>
      </c>
      <c r="X5" s="215">
        <v>1</v>
      </c>
      <c r="Y5" s="216" t="s">
        <v>740</v>
      </c>
    </row>
    <row r="6" spans="2:25" ht="18.75" customHeight="1" x14ac:dyDescent="0.25">
      <c r="B6" t="s">
        <v>15</v>
      </c>
      <c r="K6" s="212">
        <v>4</v>
      </c>
      <c r="L6" t="s">
        <v>83</v>
      </c>
      <c r="M6" t="s">
        <v>690</v>
      </c>
      <c r="N6" s="213" t="s">
        <v>691</v>
      </c>
      <c r="O6" s="212">
        <v>15</v>
      </c>
      <c r="P6" s="212">
        <v>1</v>
      </c>
      <c r="Q6" s="213" t="s">
        <v>686</v>
      </c>
      <c r="S6" s="215">
        <v>4</v>
      </c>
      <c r="T6" t="s">
        <v>535</v>
      </c>
      <c r="U6" t="s">
        <v>741</v>
      </c>
      <c r="V6" s="216" t="s">
        <v>742</v>
      </c>
      <c r="W6" s="215">
        <v>1</v>
      </c>
      <c r="X6" s="215">
        <v>0</v>
      </c>
      <c r="Y6" s="216" t="s">
        <v>743</v>
      </c>
    </row>
    <row r="7" spans="2:25" ht="18.75" customHeight="1" x14ac:dyDescent="0.25">
      <c r="B7" t="s">
        <v>75</v>
      </c>
      <c r="K7" s="212">
        <v>5</v>
      </c>
      <c r="L7" t="s">
        <v>83</v>
      </c>
      <c r="M7" t="s">
        <v>692</v>
      </c>
      <c r="N7" s="213" t="s">
        <v>693</v>
      </c>
      <c r="O7" s="212">
        <v>6</v>
      </c>
      <c r="P7" s="212">
        <v>0</v>
      </c>
      <c r="Q7" s="213" t="s">
        <v>683</v>
      </c>
      <c r="S7" s="215">
        <v>5</v>
      </c>
      <c r="T7" t="s">
        <v>83</v>
      </c>
      <c r="U7" t="s">
        <v>744</v>
      </c>
      <c r="V7" s="216" t="s">
        <v>745</v>
      </c>
      <c r="W7" s="215">
        <v>22</v>
      </c>
      <c r="X7" s="215">
        <v>1</v>
      </c>
      <c r="Y7" s="216" t="s">
        <v>746</v>
      </c>
    </row>
    <row r="8" spans="2:25" ht="18.75" customHeight="1" x14ac:dyDescent="0.25">
      <c r="B8" t="s">
        <v>74</v>
      </c>
      <c r="K8" s="212">
        <v>6</v>
      </c>
      <c r="L8" t="s">
        <v>535</v>
      </c>
      <c r="M8" t="s">
        <v>694</v>
      </c>
      <c r="N8" s="213" t="s">
        <v>695</v>
      </c>
      <c r="O8" s="212">
        <v>6</v>
      </c>
      <c r="P8" s="212">
        <v>0</v>
      </c>
      <c r="Q8" s="213" t="s">
        <v>683</v>
      </c>
      <c r="S8" s="215">
        <v>6</v>
      </c>
      <c r="T8" t="s">
        <v>83</v>
      </c>
      <c r="U8" t="s">
        <v>747</v>
      </c>
      <c r="V8" s="216" t="s">
        <v>748</v>
      </c>
      <c r="W8" s="215">
        <v>12</v>
      </c>
      <c r="X8" s="215">
        <v>0</v>
      </c>
      <c r="Y8" s="216" t="s">
        <v>749</v>
      </c>
    </row>
    <row r="9" spans="2:25" ht="18.75" customHeight="1" x14ac:dyDescent="0.25">
      <c r="K9" s="212">
        <v>7</v>
      </c>
      <c r="L9" t="s">
        <v>535</v>
      </c>
      <c r="M9" t="s">
        <v>696</v>
      </c>
      <c r="N9" s="213" t="s">
        <v>697</v>
      </c>
      <c r="O9" s="212">
        <v>6</v>
      </c>
      <c r="P9" s="212">
        <v>0</v>
      </c>
      <c r="Q9" s="213" t="s">
        <v>686</v>
      </c>
      <c r="S9" s="215">
        <v>7</v>
      </c>
      <c r="T9" t="s">
        <v>535</v>
      </c>
      <c r="U9" t="s">
        <v>750</v>
      </c>
      <c r="V9" s="216" t="s">
        <v>751</v>
      </c>
      <c r="W9" s="215">
        <v>26</v>
      </c>
      <c r="X9" s="215">
        <v>4</v>
      </c>
      <c r="Y9" s="216" t="s">
        <v>561</v>
      </c>
    </row>
    <row r="10" spans="2:25" ht="18.75" customHeight="1" x14ac:dyDescent="0.25">
      <c r="K10" s="212">
        <v>8</v>
      </c>
      <c r="L10" t="s">
        <v>83</v>
      </c>
      <c r="M10" t="s">
        <v>698</v>
      </c>
      <c r="N10" s="213" t="s">
        <v>699</v>
      </c>
      <c r="O10" s="212">
        <v>11</v>
      </c>
      <c r="P10" s="212">
        <v>1</v>
      </c>
      <c r="Q10" s="213" t="s">
        <v>686</v>
      </c>
      <c r="S10" s="215">
        <v>8</v>
      </c>
      <c r="T10" t="s">
        <v>540</v>
      </c>
      <c r="U10" t="s">
        <v>752</v>
      </c>
      <c r="V10" s="216" t="s">
        <v>753</v>
      </c>
      <c r="W10" s="215">
        <v>14</v>
      </c>
      <c r="X10" s="215">
        <v>2</v>
      </c>
      <c r="Y10" s="216" t="s">
        <v>754</v>
      </c>
    </row>
    <row r="11" spans="2:25" ht="18.75" customHeight="1" x14ac:dyDescent="0.25">
      <c r="K11" s="212">
        <v>9</v>
      </c>
      <c r="L11" t="s">
        <v>540</v>
      </c>
      <c r="M11" t="s">
        <v>700</v>
      </c>
      <c r="N11" s="213" t="s">
        <v>701</v>
      </c>
      <c r="O11" s="212">
        <v>16</v>
      </c>
      <c r="P11" s="212">
        <v>8</v>
      </c>
      <c r="Q11" s="213" t="s">
        <v>683</v>
      </c>
      <c r="S11" s="215">
        <v>9</v>
      </c>
      <c r="T11" t="s">
        <v>540</v>
      </c>
      <c r="U11" t="s">
        <v>755</v>
      </c>
      <c r="V11" s="216" t="s">
        <v>756</v>
      </c>
      <c r="W11" s="215">
        <v>5</v>
      </c>
      <c r="X11" s="215">
        <v>1</v>
      </c>
      <c r="Y11" s="216" t="s">
        <v>757</v>
      </c>
    </row>
    <row r="12" spans="2:25" ht="18.75" customHeight="1" x14ac:dyDescent="0.25">
      <c r="K12" s="212">
        <v>10</v>
      </c>
      <c r="L12" t="s">
        <v>83</v>
      </c>
      <c r="M12" t="s">
        <v>792</v>
      </c>
      <c r="N12" s="213" t="s">
        <v>702</v>
      </c>
      <c r="O12" s="212">
        <v>12</v>
      </c>
      <c r="P12" s="212">
        <v>4</v>
      </c>
      <c r="Q12" s="213" t="s">
        <v>683</v>
      </c>
      <c r="S12" s="215">
        <v>10</v>
      </c>
      <c r="T12" t="s">
        <v>535</v>
      </c>
      <c r="U12" t="s">
        <v>758</v>
      </c>
      <c r="V12" s="216" t="s">
        <v>534</v>
      </c>
      <c r="W12" s="215">
        <v>46</v>
      </c>
      <c r="X12" s="215">
        <v>3</v>
      </c>
      <c r="Y12" s="216" t="s">
        <v>605</v>
      </c>
    </row>
    <row r="13" spans="2:25" ht="18.75" customHeight="1" x14ac:dyDescent="0.25">
      <c r="K13" s="212">
        <v>11</v>
      </c>
      <c r="L13" t="s">
        <v>535</v>
      </c>
      <c r="M13" t="s">
        <v>703</v>
      </c>
      <c r="N13" s="213" t="s">
        <v>704</v>
      </c>
      <c r="O13" s="212">
        <v>15</v>
      </c>
      <c r="P13" s="212">
        <v>5</v>
      </c>
      <c r="Q13" s="213" t="s">
        <v>686</v>
      </c>
      <c r="S13" s="215">
        <v>11</v>
      </c>
      <c r="T13" t="s">
        <v>540</v>
      </c>
      <c r="U13" t="s">
        <v>759</v>
      </c>
      <c r="V13" s="216" t="s">
        <v>760</v>
      </c>
      <c r="W13" s="215">
        <v>0</v>
      </c>
      <c r="X13" s="215">
        <v>0</v>
      </c>
      <c r="Y13" s="216" t="s">
        <v>761</v>
      </c>
    </row>
    <row r="14" spans="2:25" ht="18.75" customHeight="1" x14ac:dyDescent="0.25">
      <c r="K14" s="212">
        <v>12</v>
      </c>
      <c r="L14" t="s">
        <v>83</v>
      </c>
      <c r="M14" t="s">
        <v>705</v>
      </c>
      <c r="N14" s="213" t="s">
        <v>706</v>
      </c>
      <c r="O14" s="212">
        <v>3</v>
      </c>
      <c r="P14" s="212">
        <v>0</v>
      </c>
      <c r="Q14" s="213" t="s">
        <v>683</v>
      </c>
      <c r="S14" s="215">
        <v>12</v>
      </c>
      <c r="T14" t="s">
        <v>83</v>
      </c>
      <c r="U14" t="s">
        <v>762</v>
      </c>
      <c r="V14" s="216" t="s">
        <v>763</v>
      </c>
      <c r="W14" s="215">
        <v>3</v>
      </c>
      <c r="X14" s="215">
        <v>0</v>
      </c>
      <c r="Y14" s="216" t="s">
        <v>737</v>
      </c>
    </row>
    <row r="15" spans="2:25" ht="18.75" customHeight="1" x14ac:dyDescent="0.25">
      <c r="K15" s="212">
        <v>13</v>
      </c>
      <c r="L15" t="s">
        <v>540</v>
      </c>
      <c r="M15" t="s">
        <v>707</v>
      </c>
      <c r="N15" s="213" t="s">
        <v>708</v>
      </c>
      <c r="O15" s="212">
        <v>22</v>
      </c>
      <c r="P15" s="212">
        <v>11</v>
      </c>
      <c r="Q15" s="213" t="s">
        <v>683</v>
      </c>
      <c r="S15" s="215">
        <v>13</v>
      </c>
      <c r="T15" t="s">
        <v>535</v>
      </c>
      <c r="U15" t="s">
        <v>764</v>
      </c>
      <c r="V15" s="216" t="s">
        <v>765</v>
      </c>
      <c r="W15" s="215">
        <v>11</v>
      </c>
      <c r="X15" s="215">
        <v>0</v>
      </c>
      <c r="Y15" s="216" t="s">
        <v>766</v>
      </c>
    </row>
    <row r="16" spans="2:25" ht="18.75" customHeight="1" x14ac:dyDescent="0.25">
      <c r="K16" s="212">
        <v>14</v>
      </c>
      <c r="L16" t="s">
        <v>83</v>
      </c>
      <c r="M16" t="s">
        <v>709</v>
      </c>
      <c r="N16" s="213" t="s">
        <v>710</v>
      </c>
      <c r="O16" s="212">
        <v>1</v>
      </c>
      <c r="P16" s="212">
        <v>0</v>
      </c>
      <c r="Q16" s="213" t="s">
        <v>711</v>
      </c>
      <c r="S16" s="215">
        <v>14</v>
      </c>
      <c r="T16" t="s">
        <v>540</v>
      </c>
      <c r="U16" t="s">
        <v>767</v>
      </c>
      <c r="V16" s="216" t="s">
        <v>768</v>
      </c>
      <c r="W16" s="215">
        <v>0</v>
      </c>
      <c r="X16" s="215">
        <v>0</v>
      </c>
      <c r="Y16" s="216" t="s">
        <v>769</v>
      </c>
    </row>
    <row r="17" spans="11:25" ht="18.75" customHeight="1" x14ac:dyDescent="0.25">
      <c r="K17" s="212">
        <v>15</v>
      </c>
      <c r="L17" t="s">
        <v>535</v>
      </c>
      <c r="M17" t="s">
        <v>712</v>
      </c>
      <c r="N17" s="213" t="s">
        <v>685</v>
      </c>
      <c r="O17" s="212">
        <v>18</v>
      </c>
      <c r="P17" s="212">
        <v>7</v>
      </c>
      <c r="Q17" s="213" t="s">
        <v>686</v>
      </c>
      <c r="S17" s="215">
        <v>15</v>
      </c>
      <c r="T17" t="s">
        <v>535</v>
      </c>
      <c r="U17" t="s">
        <v>770</v>
      </c>
      <c r="V17" s="216" t="s">
        <v>771</v>
      </c>
      <c r="W17" s="215">
        <v>0</v>
      </c>
      <c r="X17" s="215">
        <v>0</v>
      </c>
      <c r="Y17" s="216" t="s">
        <v>772</v>
      </c>
    </row>
    <row r="18" spans="11:25" ht="18.75" customHeight="1" x14ac:dyDescent="0.25">
      <c r="K18" s="212">
        <v>16</v>
      </c>
      <c r="L18" t="s">
        <v>535</v>
      </c>
      <c r="M18" t="s">
        <v>713</v>
      </c>
      <c r="N18" s="213" t="s">
        <v>714</v>
      </c>
      <c r="O18" s="212">
        <v>1</v>
      </c>
      <c r="P18" s="212">
        <v>0</v>
      </c>
      <c r="Q18" s="213" t="s">
        <v>715</v>
      </c>
      <c r="S18" s="215">
        <v>16</v>
      </c>
      <c r="T18" t="s">
        <v>530</v>
      </c>
      <c r="U18" t="s">
        <v>773</v>
      </c>
      <c r="V18" s="216" t="s">
        <v>774</v>
      </c>
      <c r="W18" s="215">
        <v>24</v>
      </c>
      <c r="X18" s="215">
        <v>0</v>
      </c>
      <c r="Y18" s="216" t="s">
        <v>775</v>
      </c>
    </row>
    <row r="19" spans="11:25" ht="18.75" customHeight="1" x14ac:dyDescent="0.25">
      <c r="K19" s="212">
        <v>17</v>
      </c>
      <c r="L19" t="s">
        <v>535</v>
      </c>
      <c r="M19" t="s">
        <v>716</v>
      </c>
      <c r="N19" s="213" t="s">
        <v>717</v>
      </c>
      <c r="O19" s="212">
        <v>22</v>
      </c>
      <c r="P19" s="212">
        <v>4</v>
      </c>
      <c r="Q19" s="213" t="s">
        <v>711</v>
      </c>
      <c r="S19" s="215">
        <v>17</v>
      </c>
      <c r="T19" t="s">
        <v>535</v>
      </c>
      <c r="U19" t="s">
        <v>776</v>
      </c>
      <c r="V19" s="216" t="s">
        <v>777</v>
      </c>
      <c r="W19" s="215">
        <v>9</v>
      </c>
      <c r="X19" s="215">
        <v>1</v>
      </c>
      <c r="Y19" s="216" t="s">
        <v>606</v>
      </c>
    </row>
    <row r="20" spans="11:25" ht="18.75" customHeight="1" x14ac:dyDescent="0.25">
      <c r="K20" s="212">
        <v>18</v>
      </c>
      <c r="L20" t="s">
        <v>535</v>
      </c>
      <c r="M20" t="s">
        <v>718</v>
      </c>
      <c r="N20" s="213" t="s">
        <v>719</v>
      </c>
      <c r="O20" s="212">
        <v>1</v>
      </c>
      <c r="P20" s="212">
        <v>0</v>
      </c>
      <c r="Q20" s="213" t="s">
        <v>720</v>
      </c>
      <c r="S20" s="215">
        <v>18</v>
      </c>
      <c r="T20" t="s">
        <v>535</v>
      </c>
      <c r="U20" t="s">
        <v>778</v>
      </c>
      <c r="V20" s="216" t="s">
        <v>779</v>
      </c>
      <c r="W20" s="215">
        <v>0</v>
      </c>
      <c r="X20" s="215">
        <v>0</v>
      </c>
      <c r="Y20" s="216" t="s">
        <v>780</v>
      </c>
    </row>
    <row r="21" spans="11:25" ht="18.75" customHeight="1" x14ac:dyDescent="0.25">
      <c r="K21" s="212">
        <v>19</v>
      </c>
      <c r="L21" t="s">
        <v>83</v>
      </c>
      <c r="M21" t="s">
        <v>721</v>
      </c>
      <c r="N21" s="213" t="s">
        <v>722</v>
      </c>
      <c r="O21" s="212">
        <v>21</v>
      </c>
      <c r="P21" s="212">
        <v>1</v>
      </c>
      <c r="Q21" s="213" t="s">
        <v>683</v>
      </c>
      <c r="S21" s="215">
        <v>19</v>
      </c>
      <c r="T21" t="s">
        <v>535</v>
      </c>
      <c r="U21" t="s">
        <v>781</v>
      </c>
      <c r="V21" s="216" t="s">
        <v>748</v>
      </c>
      <c r="W21" s="215">
        <v>11</v>
      </c>
      <c r="X21" s="215">
        <v>5</v>
      </c>
      <c r="Y21" s="216" t="s">
        <v>749</v>
      </c>
    </row>
    <row r="22" spans="11:25" ht="18.75" customHeight="1" x14ac:dyDescent="0.25">
      <c r="K22" s="212">
        <v>20</v>
      </c>
      <c r="L22" t="s">
        <v>83</v>
      </c>
      <c r="M22" t="s">
        <v>723</v>
      </c>
      <c r="N22" s="213" t="s">
        <v>724</v>
      </c>
      <c r="O22" s="212">
        <v>5</v>
      </c>
      <c r="P22" s="212">
        <v>0</v>
      </c>
      <c r="Q22" s="213" t="s">
        <v>683</v>
      </c>
      <c r="S22" s="215">
        <v>20</v>
      </c>
      <c r="T22" t="s">
        <v>535</v>
      </c>
      <c r="U22" t="s">
        <v>782</v>
      </c>
      <c r="V22" s="216" t="s">
        <v>783</v>
      </c>
      <c r="W22" s="215">
        <v>2</v>
      </c>
      <c r="X22" s="215">
        <v>1</v>
      </c>
      <c r="Y22" s="216" t="s">
        <v>784</v>
      </c>
    </row>
    <row r="23" spans="11:25" ht="18.75" customHeight="1" x14ac:dyDescent="0.25">
      <c r="K23" s="212">
        <v>21</v>
      </c>
      <c r="L23" t="s">
        <v>540</v>
      </c>
      <c r="M23" t="s">
        <v>725</v>
      </c>
      <c r="N23" s="213" t="s">
        <v>726</v>
      </c>
      <c r="O23" s="212">
        <v>1</v>
      </c>
      <c r="P23" s="212">
        <v>1</v>
      </c>
      <c r="Q23" s="213" t="s">
        <v>683</v>
      </c>
      <c r="S23" s="215">
        <v>21</v>
      </c>
      <c r="T23" t="s">
        <v>83</v>
      </c>
      <c r="U23" t="s">
        <v>785</v>
      </c>
      <c r="V23" s="216" t="s">
        <v>786</v>
      </c>
      <c r="W23" s="215">
        <v>0</v>
      </c>
      <c r="X23" s="215">
        <v>0</v>
      </c>
      <c r="Y23" s="216" t="s">
        <v>787</v>
      </c>
    </row>
    <row r="24" spans="11:25" ht="18.75" customHeight="1" x14ac:dyDescent="0.25">
      <c r="K24" s="212">
        <v>22</v>
      </c>
      <c r="L24" t="s">
        <v>530</v>
      </c>
      <c r="M24" t="s">
        <v>727</v>
      </c>
      <c r="N24" s="213" t="s">
        <v>728</v>
      </c>
      <c r="O24" s="212">
        <v>3</v>
      </c>
      <c r="P24" s="212">
        <v>0</v>
      </c>
      <c r="Q24" s="213" t="s">
        <v>729</v>
      </c>
      <c r="S24" s="215">
        <v>22</v>
      </c>
      <c r="T24" t="s">
        <v>83</v>
      </c>
      <c r="U24" t="s">
        <v>788</v>
      </c>
      <c r="V24" s="216" t="s">
        <v>789</v>
      </c>
      <c r="W24" s="215">
        <v>8</v>
      </c>
      <c r="X24" s="215">
        <v>0</v>
      </c>
      <c r="Y24" s="216" t="s">
        <v>605</v>
      </c>
    </row>
    <row r="25" spans="11:25" ht="18.75" customHeight="1" x14ac:dyDescent="0.25">
      <c r="K25" s="212">
        <v>23</v>
      </c>
      <c r="L25" t="s">
        <v>530</v>
      </c>
      <c r="M25" t="s">
        <v>730</v>
      </c>
      <c r="N25" s="213" t="s">
        <v>731</v>
      </c>
      <c r="O25" s="212">
        <v>28</v>
      </c>
      <c r="P25" s="212">
        <v>0</v>
      </c>
      <c r="Q25" s="213" t="s">
        <v>683</v>
      </c>
      <c r="S25" s="215">
        <v>23</v>
      </c>
      <c r="T25" t="s">
        <v>530</v>
      </c>
      <c r="U25" t="s">
        <v>790</v>
      </c>
      <c r="V25" s="216" t="s">
        <v>791</v>
      </c>
      <c r="W25" s="215">
        <v>5</v>
      </c>
      <c r="X25" s="215">
        <v>0</v>
      </c>
      <c r="Y25" s="216" t="s">
        <v>780</v>
      </c>
    </row>
    <row r="26" spans="11:25" ht="18.75" customHeight="1" x14ac:dyDescent="0.25">
      <c r="K26" s="217" t="s">
        <v>74</v>
      </c>
    </row>
  </sheetData>
  <sortState ref="A1:B8">
    <sortCondition ref="B1:B8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Q20"/>
  <sheetViews>
    <sheetView showGridLines="0" showRowColHeaders="0" workbookViewId="0">
      <selection activeCell="A9" sqref="A9"/>
    </sheetView>
  </sheetViews>
  <sheetFormatPr baseColWidth="10" defaultColWidth="0" defaultRowHeight="18.75" customHeight="1" zeroHeight="1" x14ac:dyDescent="0.3"/>
  <cols>
    <col min="1" max="1" width="27.140625" style="29" customWidth="1"/>
    <col min="2" max="2" width="6.140625" style="69" customWidth="1"/>
    <col min="3" max="3" width="6.28515625" style="69" bestFit="1" customWidth="1"/>
    <col min="4" max="4" width="6.140625" style="69" customWidth="1"/>
    <col min="5" max="5" width="24.5703125" style="69" customWidth="1"/>
    <col min="6" max="6" width="6.28515625" style="69" bestFit="1" customWidth="1"/>
    <col min="7" max="7" width="6.140625" style="69" customWidth="1"/>
    <col min="8" max="8" width="24.5703125" style="69" customWidth="1"/>
    <col min="9" max="9" width="7.7109375" style="69" bestFit="1" customWidth="1"/>
    <col min="10" max="10" width="24.28515625" style="69" customWidth="1"/>
    <col min="11" max="11" width="38.7109375" style="69" bestFit="1" customWidth="1"/>
    <col min="12" max="13" width="6.140625" style="69" customWidth="1"/>
    <col min="14" max="16" width="6.140625" style="69" hidden="1" customWidth="1"/>
    <col min="17" max="17" width="11.85546875" style="69" hidden="1" customWidth="1"/>
    <col min="18" max="16384" width="6.140625" style="69" hidden="1"/>
  </cols>
  <sheetData>
    <row r="1" spans="1:17" ht="18.75" customHeight="1" thickBot="1" x14ac:dyDescent="0.35">
      <c r="A1" s="26" t="str">
        <f ca="1">Traducciones!C58</f>
        <v>Copa Confederaciones</v>
      </c>
      <c r="D1" s="71">
        <v>3</v>
      </c>
      <c r="E1" s="71">
        <v>4</v>
      </c>
      <c r="F1" s="71">
        <v>5</v>
      </c>
      <c r="G1" s="71">
        <v>6</v>
      </c>
      <c r="H1" s="71">
        <v>7</v>
      </c>
      <c r="I1" s="71">
        <v>8</v>
      </c>
      <c r="J1" s="71">
        <v>9</v>
      </c>
      <c r="K1" s="71">
        <v>11</v>
      </c>
    </row>
    <row r="2" spans="1:17" ht="18.75" customHeight="1" thickBot="1" x14ac:dyDescent="0.35">
      <c r="A2" s="26">
        <v>2013</v>
      </c>
      <c r="C2" s="121" t="str">
        <f ca="1">Traducciones!C4</f>
        <v>Nº</v>
      </c>
      <c r="D2" s="122" t="str">
        <f ca="1">Traducciones!C5</f>
        <v>Jor.</v>
      </c>
      <c r="E2" s="298" t="str">
        <f ca="1">Traducciones!C6</f>
        <v>Partido</v>
      </c>
      <c r="F2" s="299"/>
      <c r="G2" s="299"/>
      <c r="H2" s="300"/>
      <c r="I2" s="121" t="str">
        <f ca="1">Traducciones!C7</f>
        <v>Hora</v>
      </c>
      <c r="J2" s="122" t="str">
        <f ca="1">Traducciones!C8</f>
        <v>Fecha</v>
      </c>
      <c r="K2" s="123" t="str">
        <f ca="1">Traducciones!C9</f>
        <v>Sede</v>
      </c>
    </row>
    <row r="3" spans="1:17" ht="18.75" customHeight="1" x14ac:dyDescent="0.3">
      <c r="A3" s="29" t="s">
        <v>403</v>
      </c>
      <c r="C3" s="124">
        <v>1</v>
      </c>
      <c r="D3" s="125">
        <f>VLOOKUP(Calendario!$C3,Configuracion!$E$42:$N$57,Calendario!D$1,FALSE)</f>
        <v>1</v>
      </c>
      <c r="E3" s="126" t="str">
        <f ca="1">VLOOKUP(Calendario!$C3,Configuracion!$E$42:$N$57,Calendario!E$1,FALSE)</f>
        <v>Brasil</v>
      </c>
      <c r="F3" s="127">
        <f ca="1">VLOOKUP(Calendario!$C3,Configuracion!$E$42:$N$57,Calendario!F$1,FALSE)</f>
        <v>3</v>
      </c>
      <c r="G3" s="127">
        <f ca="1">VLOOKUP(Calendario!$C3,Configuracion!$E$42:$N$57,Calendario!G$1,FALSE)</f>
        <v>0</v>
      </c>
      <c r="H3" s="128" t="str">
        <f ca="1">VLOOKUP(Calendario!$C3,Configuracion!$E$42:$N$57,Calendario!H$1,FALSE)</f>
        <v>Japón</v>
      </c>
      <c r="I3" s="129" t="str">
        <f ca="1">VLOOKUP(Calendario!$C3,Configuracion!$E$42:$N$57,Calendario!I$1,FALSE)</f>
        <v>21:00</v>
      </c>
      <c r="J3" s="130" t="str">
        <f ca="1">VLOOKUP(Calendario!$C3,Configuracion!$E$42:$N$57,Calendario!J$1,FALSE)</f>
        <v>15/06/2013</v>
      </c>
      <c r="K3" s="131" t="str">
        <f>VLOOKUP(Calendario!$C3,Configuracion!$E$42:$O$57,Calendario!K$1,FALSE)</f>
        <v>Estadio Nacional - Brasilia</v>
      </c>
      <c r="L3" s="223" t="str">
        <f ca="1">HYPERLINK(Q3,Traducciones!C101)</f>
        <v>Ficha</v>
      </c>
      <c r="N3" s="69" t="str">
        <f>"part" &amp; C3</f>
        <v>part1</v>
      </c>
      <c r="Q3" s="222" t="str">
        <f ca="1">SUBSTITUTE(LEFT(CELL("direccion",Fichas!$E$1),LEN(CELL("direccion",Fichas!$E$1))-4) &amp; N3,"'","")</f>
        <v>[confederaciones2013.xlsx]Fichas!part1</v>
      </c>
    </row>
    <row r="4" spans="1:17" ht="18.75" customHeight="1" x14ac:dyDescent="0.3">
      <c r="A4" s="29" t="s">
        <v>394</v>
      </c>
      <c r="C4" s="132">
        <v>2</v>
      </c>
      <c r="D4" s="133">
        <f>VLOOKUP(Calendario!$C4,Configuracion!$E$42:$N$57,Calendario!D$1,FALSE)</f>
        <v>1</v>
      </c>
      <c r="E4" s="134" t="str">
        <f ca="1">VLOOKUP(Calendario!$C4,Configuracion!$E$42:$N$57,Calendario!E$1,FALSE)</f>
        <v>Méjico</v>
      </c>
      <c r="F4" s="135">
        <f ca="1">VLOOKUP(Calendario!$C4,Configuracion!$E$42:$N$57,Calendario!F$1,FALSE)</f>
        <v>1</v>
      </c>
      <c r="G4" s="135">
        <f ca="1">VLOOKUP(Calendario!$C4,Configuracion!$E$42:$N$57,Calendario!G$1,FALSE)</f>
        <v>2</v>
      </c>
      <c r="H4" s="136" t="str">
        <f ca="1">VLOOKUP(Calendario!$C4,Configuracion!$E$42:$N$57,Calendario!H$1,FALSE)</f>
        <v>Italia</v>
      </c>
      <c r="I4" s="137" t="str">
        <f ca="1">VLOOKUP(Calendario!$C4,Configuracion!$E$42:$N$57,Calendario!I$1,FALSE)</f>
        <v>21:00</v>
      </c>
      <c r="J4" s="138" t="str">
        <f ca="1">VLOOKUP(Calendario!$C4,Configuracion!$E$42:$N$57,Calendario!J$1,FALSE)</f>
        <v>16/06/2013</v>
      </c>
      <c r="K4" s="139" t="str">
        <f>VLOOKUP(Calendario!$C4,Configuracion!$E$42:$O$57,Calendario!K$1,FALSE)</f>
        <v>Estadio Maracaná - Río de Janeiro</v>
      </c>
      <c r="L4" s="223" t="str">
        <f ca="1">HYPERLINK(Q4,Traducciones!C101)</f>
        <v>Ficha</v>
      </c>
      <c r="M4" s="219"/>
      <c r="N4" s="219" t="str">
        <f t="shared" ref="N4:N18" si="0">"part" &amp; C4</f>
        <v>part2</v>
      </c>
      <c r="Q4" s="222" t="str">
        <f ca="1">SUBSTITUTE(LEFT(CELL("direccion",Fichas!$E$1),LEN(CELL("direccion",Fichas!$E$1))-4) &amp; N4,"'","")</f>
        <v>[confederaciones2013.xlsx]Fichas!part2</v>
      </c>
    </row>
    <row r="5" spans="1:17" ht="18.75" customHeight="1" x14ac:dyDescent="0.3">
      <c r="A5" s="26" t="str">
        <f ca="1">Traducciones!C62</f>
        <v>Portada</v>
      </c>
      <c r="C5" s="132">
        <v>3</v>
      </c>
      <c r="D5" s="133">
        <f>VLOOKUP(Calendario!$C5,Configuracion!$E$42:$N$57,Calendario!D$1,FALSE)</f>
        <v>1</v>
      </c>
      <c r="E5" s="134" t="str">
        <f ca="1">VLOOKUP(Calendario!$C5,Configuracion!$E$42:$N$57,Calendario!E$1,FALSE)</f>
        <v>España</v>
      </c>
      <c r="F5" s="135">
        <f ca="1">VLOOKUP(Calendario!$C5,Configuracion!$E$42:$N$57,Calendario!F$1,FALSE)</f>
        <v>2</v>
      </c>
      <c r="G5" s="135">
        <f ca="1">VLOOKUP(Calendario!$C5,Configuracion!$E$42:$N$57,Calendario!G$1,FALSE)</f>
        <v>1</v>
      </c>
      <c r="H5" s="136" t="str">
        <f ca="1">VLOOKUP(Calendario!$C5,Configuracion!$E$42:$N$57,Calendario!H$1,FALSE)</f>
        <v>Uruguay</v>
      </c>
      <c r="I5" s="137" t="str">
        <f ca="1">VLOOKUP(Calendario!$C5,Configuracion!$E$42:$N$57,Calendario!I$1,FALSE)</f>
        <v>21:00</v>
      </c>
      <c r="J5" s="138" t="str">
        <f ca="1">VLOOKUP(Calendario!$C5,Configuracion!$E$42:$N$57,Calendario!J$1,FALSE)</f>
        <v>16/06/2013</v>
      </c>
      <c r="K5" s="139" t="str">
        <f>VLOOKUP(Calendario!$C5,Configuracion!$E$42:$O$57,Calendario!K$1,FALSE)</f>
        <v>Arena Pernambuco - Recife</v>
      </c>
      <c r="L5" s="223" t="str">
        <f ca="1">HYPERLINK(Q5,Traducciones!C101)</f>
        <v>Ficha</v>
      </c>
      <c r="M5" s="219"/>
      <c r="N5" s="219" t="str">
        <f t="shared" si="0"/>
        <v>part3</v>
      </c>
      <c r="Q5" s="222" t="str">
        <f ca="1">SUBSTITUTE(LEFT(CELL("direccion",Fichas!$E$1),LEN(CELL("direccion",Fichas!$E$1))-4) &amp; N5,"'","")</f>
        <v>[confederaciones2013.xlsx]Fichas!part3</v>
      </c>
    </row>
    <row r="6" spans="1:17" ht="18.75" customHeight="1" thickBot="1" x14ac:dyDescent="0.35">
      <c r="A6" s="29" t="str">
        <f ca="1">Traducciones!C63</f>
        <v>Plantillas</v>
      </c>
      <c r="C6" s="82">
        <v>4</v>
      </c>
      <c r="D6" s="140">
        <f>VLOOKUP(Calendario!$C6,Configuracion!$E$42:$N$57,Calendario!D$1,FALSE)</f>
        <v>1</v>
      </c>
      <c r="E6" s="141" t="str">
        <f ca="1">VLOOKUP(Calendario!$C6,Configuracion!$E$42:$N$57,Calendario!E$1,FALSE)</f>
        <v>Tahití</v>
      </c>
      <c r="F6" s="142">
        <f ca="1">VLOOKUP(Calendario!$C6,Configuracion!$E$42:$N$57,Calendario!F$1,FALSE)</f>
        <v>1</v>
      </c>
      <c r="G6" s="142">
        <f ca="1">VLOOKUP(Calendario!$C6,Configuracion!$E$42:$N$57,Calendario!G$1,FALSE)</f>
        <v>6</v>
      </c>
      <c r="H6" s="143" t="str">
        <f ca="1">VLOOKUP(Calendario!$C6,Configuracion!$E$42:$N$57,Calendario!H$1,FALSE)</f>
        <v>Nigeria</v>
      </c>
      <c r="I6" s="144" t="str">
        <f ca="1">VLOOKUP(Calendario!$C6,Configuracion!$E$42:$N$57,Calendario!I$1,FALSE)</f>
        <v>21:00</v>
      </c>
      <c r="J6" s="145" t="str">
        <f ca="1">VLOOKUP(Calendario!$C6,Configuracion!$E$42:$N$57,Calendario!J$1,FALSE)</f>
        <v>17/06/2013</v>
      </c>
      <c r="K6" s="145" t="str">
        <f>VLOOKUP(Calendario!$C6,Configuracion!$E$42:$O$57,Calendario!K$1,FALSE)</f>
        <v>Estadio Mineirão - Belo Horizonte</v>
      </c>
      <c r="L6" s="223" t="str">
        <f ca="1">HYPERLINK(Q6,Traducciones!C101)</f>
        <v>Ficha</v>
      </c>
      <c r="M6" s="219"/>
      <c r="N6" s="219" t="str">
        <f t="shared" si="0"/>
        <v>part4</v>
      </c>
      <c r="Q6" s="222" t="str">
        <f ca="1">SUBSTITUTE(LEFT(CELL("direccion",Fichas!$E$1),LEN(CELL("direccion",Fichas!$E$1))-4) &amp; N6,"'","")</f>
        <v>[confederaciones2013.xlsx]Fichas!part4</v>
      </c>
    </row>
    <row r="7" spans="1:17" ht="18.75" customHeight="1" x14ac:dyDescent="0.3">
      <c r="A7" s="26" t="str">
        <f ca="1">Traducciones!C64</f>
        <v>Fichas de Partidos</v>
      </c>
      <c r="C7" s="124">
        <v>5</v>
      </c>
      <c r="D7" s="125">
        <f>VLOOKUP(Calendario!$C7,Configuracion!$E$42:$N$57,Calendario!D$1,FALSE)</f>
        <v>2</v>
      </c>
      <c r="E7" s="126" t="str">
        <f ca="1">VLOOKUP(Calendario!$C7,Configuracion!$E$42:$N$57,Calendario!E$1,FALSE)</f>
        <v>Brasil</v>
      </c>
      <c r="F7" s="127">
        <f ca="1">VLOOKUP(Calendario!$C7,Configuracion!$E$42:$N$57,Calendario!F$1,FALSE)</f>
        <v>2</v>
      </c>
      <c r="G7" s="127">
        <f ca="1">VLOOKUP(Calendario!$C7,Configuracion!$E$42:$N$57,Calendario!G$1,FALSE)</f>
        <v>0</v>
      </c>
      <c r="H7" s="128" t="str">
        <f ca="1">VLOOKUP(Calendario!$C7,Configuracion!$E$42:$N$57,Calendario!H$1,FALSE)</f>
        <v>Méjico</v>
      </c>
      <c r="I7" s="129" t="str">
        <f ca="1">VLOOKUP(Calendario!$C7,Configuracion!$E$42:$N$57,Calendario!I$1,FALSE)</f>
        <v>21:00</v>
      </c>
      <c r="J7" s="130" t="str">
        <f ca="1">VLOOKUP(Calendario!$C7,Configuracion!$E$42:$N$57,Calendario!J$1,FALSE)</f>
        <v>19/06/2013</v>
      </c>
      <c r="K7" s="139" t="str">
        <f>VLOOKUP(Calendario!$C7,Configuracion!$E$42:$O$57,Calendario!K$1,FALSE)</f>
        <v>Estadio Castelão - Fortaleza</v>
      </c>
      <c r="L7" s="223" t="str">
        <f ca="1">HYPERLINK(Q7,Traducciones!C101)</f>
        <v>Ficha</v>
      </c>
      <c r="M7" s="219"/>
      <c r="N7" s="219" t="str">
        <f t="shared" si="0"/>
        <v>part5</v>
      </c>
      <c r="Q7" s="222" t="str">
        <f ca="1">SUBSTITUTE(LEFT(CELL("direccion",Fichas!$E$1),LEN(CELL("direccion",Fichas!$E$1))-4) &amp; N7,"'","")</f>
        <v>[confederaciones2013.xlsx]Fichas!part5</v>
      </c>
    </row>
    <row r="8" spans="1:17" ht="18.75" customHeight="1" x14ac:dyDescent="0.3">
      <c r="A8" s="29" t="str">
        <f ca="1">Traducciones!C65</f>
        <v>Calendario</v>
      </c>
      <c r="C8" s="132">
        <v>6</v>
      </c>
      <c r="D8" s="133">
        <f>VLOOKUP(Calendario!$C8,Configuracion!$E$42:$N$57,Calendario!D$1,FALSE)</f>
        <v>2</v>
      </c>
      <c r="E8" s="134" t="str">
        <f ca="1">VLOOKUP(Calendario!$C8,Configuracion!$E$42:$N$57,Calendario!E$1,FALSE)</f>
        <v>Italia</v>
      </c>
      <c r="F8" s="135">
        <f ca="1">VLOOKUP(Calendario!$C8,Configuracion!$E$42:$N$57,Calendario!F$1,FALSE)</f>
        <v>4</v>
      </c>
      <c r="G8" s="135">
        <f ca="1">VLOOKUP(Calendario!$C8,Configuracion!$E$42:$N$57,Calendario!G$1,FALSE)</f>
        <v>3</v>
      </c>
      <c r="H8" s="136" t="str">
        <f ca="1">VLOOKUP(Calendario!$C8,Configuracion!$E$42:$N$57,Calendario!H$1,FALSE)</f>
        <v>Japón</v>
      </c>
      <c r="I8" s="137" t="str">
        <f ca="1">VLOOKUP(Calendario!$C8,Configuracion!$E$42:$N$57,Calendario!I$1,FALSE)</f>
        <v>00:00</v>
      </c>
      <c r="J8" s="138" t="str">
        <f ca="1">VLOOKUP(Calendario!$C8,Configuracion!$E$42:$N$57,Calendario!J$1,FALSE)</f>
        <v>20/06/2013</v>
      </c>
      <c r="K8" s="139" t="str">
        <f>VLOOKUP(Calendario!$C8,Configuracion!$E$42:$O$57,Calendario!K$1,FALSE)</f>
        <v>Arena Pernambuco - Recife</v>
      </c>
      <c r="L8" s="223" t="str">
        <f ca="1">HYPERLINK(Q8,Traducciones!C101)</f>
        <v>Ficha</v>
      </c>
      <c r="M8" s="219"/>
      <c r="N8" s="219" t="str">
        <f t="shared" si="0"/>
        <v>part6</v>
      </c>
      <c r="Q8" s="222" t="str">
        <f ca="1">SUBSTITUTE(LEFT(CELL("direccion",Fichas!$E$1),LEN(CELL("direccion",Fichas!$E$1))-4) &amp; N8,"'","")</f>
        <v>[confederaciones2013.xlsx]Fichas!part6</v>
      </c>
    </row>
    <row r="9" spans="1:17" ht="18.75" customHeight="1" x14ac:dyDescent="0.3">
      <c r="A9" s="26" t="str">
        <f ca="1">Traducciones!C66</f>
        <v>Sedes</v>
      </c>
      <c r="C9" s="132">
        <v>7</v>
      </c>
      <c r="D9" s="133">
        <f>VLOOKUP(Calendario!$C9,Configuracion!$E$42:$N$57,Calendario!D$1,FALSE)</f>
        <v>2</v>
      </c>
      <c r="E9" s="134" t="str">
        <f ca="1">VLOOKUP(Calendario!$C9,Configuracion!$E$42:$N$57,Calendario!E$1,FALSE)</f>
        <v>España</v>
      </c>
      <c r="F9" s="135">
        <f ca="1">VLOOKUP(Calendario!$C9,Configuracion!$E$42:$N$57,Calendario!F$1,FALSE)</f>
        <v>10</v>
      </c>
      <c r="G9" s="135">
        <f ca="1">VLOOKUP(Calendario!$C9,Configuracion!$E$42:$N$57,Calendario!G$1,FALSE)</f>
        <v>0</v>
      </c>
      <c r="H9" s="136" t="str">
        <f ca="1">VLOOKUP(Calendario!$C9,Configuracion!$E$42:$N$57,Calendario!H$1,FALSE)</f>
        <v>Tahití</v>
      </c>
      <c r="I9" s="137" t="str">
        <f ca="1">VLOOKUP(Calendario!$C9,Configuracion!$E$42:$N$57,Calendario!I$1,FALSE)</f>
        <v>21:00</v>
      </c>
      <c r="J9" s="138" t="str">
        <f ca="1">VLOOKUP(Calendario!$C9,Configuracion!$E$42:$N$57,Calendario!J$1,FALSE)</f>
        <v>20/06/2013</v>
      </c>
      <c r="K9" s="139" t="str">
        <f>VLOOKUP(Calendario!$C9,Configuracion!$E$42:$O$57,Calendario!K$1,FALSE)</f>
        <v>Estadio Maracaná - Río de Janeiro</v>
      </c>
      <c r="L9" s="223" t="str">
        <f ca="1">HYPERLINK(Q9,Traducciones!C101)</f>
        <v>Ficha</v>
      </c>
      <c r="M9" s="219"/>
      <c r="N9" s="219" t="str">
        <f t="shared" si="0"/>
        <v>part7</v>
      </c>
      <c r="Q9" s="222" t="str">
        <f ca="1">SUBSTITUTE(LEFT(CELL("direccion",Fichas!$E$1),LEN(CELL("direccion",Fichas!$E$1))-4) &amp; N9,"'","")</f>
        <v>[confederaciones2013.xlsx]Fichas!part7</v>
      </c>
    </row>
    <row r="10" spans="1:17" ht="18.75" customHeight="1" thickBot="1" x14ac:dyDescent="0.35">
      <c r="A10" s="29" t="str">
        <f ca="1">Traducciones!C67</f>
        <v>Grupo A</v>
      </c>
      <c r="C10" s="82">
        <v>8</v>
      </c>
      <c r="D10" s="140">
        <f>VLOOKUP(Calendario!$C10,Configuracion!$E$42:$N$57,Calendario!D$1,FALSE)</f>
        <v>2</v>
      </c>
      <c r="E10" s="141" t="str">
        <f ca="1">VLOOKUP(Calendario!$C10,Configuracion!$E$42:$N$57,Calendario!E$1,FALSE)</f>
        <v>Nigeria</v>
      </c>
      <c r="F10" s="142">
        <f ca="1">VLOOKUP(Calendario!$C10,Configuracion!$E$42:$N$57,Calendario!F$1,FALSE)</f>
        <v>1</v>
      </c>
      <c r="G10" s="142">
        <f ca="1">VLOOKUP(Calendario!$C10,Configuracion!$E$42:$N$57,Calendario!G$1,FALSE)</f>
        <v>2</v>
      </c>
      <c r="H10" s="143" t="str">
        <f ca="1">VLOOKUP(Calendario!$C10,Configuracion!$E$42:$N$57,Calendario!H$1,FALSE)</f>
        <v>Uruguay</v>
      </c>
      <c r="I10" s="144" t="str">
        <f ca="1">VLOOKUP(Calendario!$C10,Configuracion!$E$42:$N$57,Calendario!I$1,FALSE)</f>
        <v>00:00</v>
      </c>
      <c r="J10" s="145" t="str">
        <f ca="1">VLOOKUP(Calendario!$C10,Configuracion!$E$42:$N$57,Calendario!J$1,FALSE)</f>
        <v>21/06/2013</v>
      </c>
      <c r="K10" s="145" t="str">
        <f>VLOOKUP(Calendario!$C10,Configuracion!$E$42:$O$57,Calendario!K$1,FALSE)</f>
        <v>Arena Fonte Nova - Salvador</v>
      </c>
      <c r="L10" s="223" t="str">
        <f ca="1">HYPERLINK(Q10,Traducciones!C101)</f>
        <v>Ficha</v>
      </c>
      <c r="M10" s="219"/>
      <c r="N10" s="219" t="str">
        <f t="shared" si="0"/>
        <v>part8</v>
      </c>
      <c r="Q10" s="222" t="str">
        <f ca="1">SUBSTITUTE(LEFT(CELL("direccion",Fichas!$E$1),LEN(CELL("direccion",Fichas!$E$1))-4) &amp; N10,"'","")</f>
        <v>[confederaciones2013.xlsx]Fichas!part8</v>
      </c>
    </row>
    <row r="11" spans="1:17" ht="18.75" customHeight="1" x14ac:dyDescent="0.3">
      <c r="A11" s="26" t="str">
        <f ca="1">Traducciones!C68</f>
        <v>Grupo B</v>
      </c>
      <c r="C11" s="124">
        <v>9</v>
      </c>
      <c r="D11" s="125">
        <f>VLOOKUP(Calendario!$C11,Configuracion!$E$42:$N$57,Calendario!D$1,FALSE)</f>
        <v>3</v>
      </c>
      <c r="E11" s="126" t="str">
        <f ca="1">VLOOKUP(Calendario!$C11,Configuracion!$E$42:$N$57,Calendario!E$1,FALSE)</f>
        <v>Italia</v>
      </c>
      <c r="F11" s="127">
        <f ca="1">VLOOKUP(Calendario!$C11,Configuracion!$E$42:$N$57,Calendario!F$1,FALSE)</f>
        <v>2</v>
      </c>
      <c r="G11" s="127">
        <f ca="1">VLOOKUP(Calendario!$C11,Configuracion!$E$42:$N$57,Calendario!G$1,FALSE)</f>
        <v>4</v>
      </c>
      <c r="H11" s="128" t="str">
        <f ca="1">VLOOKUP(Calendario!$C11,Configuracion!$E$42:$N$57,Calendario!H$1,FALSE)</f>
        <v>Brasil</v>
      </c>
      <c r="I11" s="129" t="str">
        <f ca="1">VLOOKUP(Calendario!$C11,Configuracion!$E$42:$N$57,Calendario!I$1,FALSE)</f>
        <v>21:00</v>
      </c>
      <c r="J11" s="130" t="str">
        <f ca="1">VLOOKUP(Calendario!$C11,Configuracion!$E$42:$N$57,Calendario!J$1,FALSE)</f>
        <v>22/06/2013</v>
      </c>
      <c r="K11" s="139" t="str">
        <f>VLOOKUP(Calendario!$C11,Configuracion!$E$42:$O$57,Calendario!K$1,FALSE)</f>
        <v>Arena Fonte Nova - Salvador</v>
      </c>
      <c r="L11" s="223" t="str">
        <f ca="1">HYPERLINK(Q11,Traducciones!C101)</f>
        <v>Ficha</v>
      </c>
      <c r="M11" s="219"/>
      <c r="N11" s="219" t="str">
        <f t="shared" si="0"/>
        <v>part9</v>
      </c>
      <c r="Q11" s="222" t="str">
        <f ca="1">SUBSTITUTE(LEFT(CELL("direccion",Fichas!$E$1),LEN(CELL("direccion",Fichas!$E$1))-4) &amp; N11,"'","")</f>
        <v>[confederaciones2013.xlsx]Fichas!part9</v>
      </c>
    </row>
    <row r="12" spans="1:17" ht="18.75" customHeight="1" x14ac:dyDescent="0.3">
      <c r="A12" s="29" t="str">
        <f ca="1">Traducciones!C69</f>
        <v>Fase Final</v>
      </c>
      <c r="C12" s="132">
        <v>10</v>
      </c>
      <c r="D12" s="133">
        <f>VLOOKUP(Calendario!$C12,Configuracion!$E$42:$N$57,Calendario!D$1,FALSE)</f>
        <v>3</v>
      </c>
      <c r="E12" s="134" t="str">
        <f ca="1">VLOOKUP(Calendario!$C12,Configuracion!$E$42:$N$57,Calendario!E$1,FALSE)</f>
        <v>Japón</v>
      </c>
      <c r="F12" s="135">
        <f ca="1">VLOOKUP(Calendario!$C12,Configuracion!$E$42:$N$57,Calendario!F$1,FALSE)</f>
        <v>1</v>
      </c>
      <c r="G12" s="135">
        <f ca="1">VLOOKUP(Calendario!$C12,Configuracion!$E$42:$N$57,Calendario!G$1,FALSE)</f>
        <v>2</v>
      </c>
      <c r="H12" s="136" t="str">
        <f ca="1">VLOOKUP(Calendario!$C12,Configuracion!$E$42:$N$57,Calendario!H$1,FALSE)</f>
        <v>Méjico</v>
      </c>
      <c r="I12" s="137" t="str">
        <f ca="1">VLOOKUP(Calendario!$C12,Configuracion!$E$42:$N$57,Calendario!I$1,FALSE)</f>
        <v>21:00</v>
      </c>
      <c r="J12" s="138" t="str">
        <f ca="1">VLOOKUP(Calendario!$C12,Configuracion!$E$42:$N$57,Calendario!J$1,FALSE)</f>
        <v>22/06/2013</v>
      </c>
      <c r="K12" s="139" t="str">
        <f>VLOOKUP(Calendario!$C12,Configuracion!$E$42:$O$57,Calendario!K$1,FALSE)</f>
        <v>Estadio Mineirão - Belo Horizonte</v>
      </c>
      <c r="L12" s="223" t="str">
        <f ca="1">HYPERLINK(Q12,Traducciones!C101)</f>
        <v>Ficha</v>
      </c>
      <c r="M12" s="219"/>
      <c r="N12" s="219" t="str">
        <f t="shared" si="0"/>
        <v>part10</v>
      </c>
      <c r="Q12" s="222" t="str">
        <f ca="1">SUBSTITUTE(LEFT(CELL("direccion",Fichas!$E$1),LEN(CELL("direccion",Fichas!$E$1))-4) &amp; N12,"'","")</f>
        <v>[confederaciones2013.xlsx]Fichas!part10</v>
      </c>
    </row>
    <row r="13" spans="1:17" ht="18.75" customHeight="1" x14ac:dyDescent="0.3">
      <c r="A13" s="26" t="str">
        <f ca="1">Traducciones!C70</f>
        <v>Estadísticas</v>
      </c>
      <c r="C13" s="132">
        <v>11</v>
      </c>
      <c r="D13" s="133">
        <f>VLOOKUP(Calendario!$C13,Configuracion!$E$42:$N$57,Calendario!D$1,FALSE)</f>
        <v>3</v>
      </c>
      <c r="E13" s="134" t="str">
        <f ca="1">VLOOKUP(Calendario!$C13,Configuracion!$E$42:$N$57,Calendario!E$1,FALSE)</f>
        <v>Nigeria</v>
      </c>
      <c r="F13" s="135">
        <f ca="1">VLOOKUP(Calendario!$C13,Configuracion!$E$42:$N$57,Calendario!F$1,FALSE)</f>
        <v>0</v>
      </c>
      <c r="G13" s="135">
        <f ca="1">VLOOKUP(Calendario!$C13,Configuracion!$E$42:$N$57,Calendario!G$1,FALSE)</f>
        <v>3</v>
      </c>
      <c r="H13" s="136" t="str">
        <f ca="1">VLOOKUP(Calendario!$C13,Configuracion!$E$42:$N$57,Calendario!H$1,FALSE)</f>
        <v>España</v>
      </c>
      <c r="I13" s="137" t="str">
        <f ca="1">VLOOKUP(Calendario!$C13,Configuracion!$E$42:$N$57,Calendario!I$1,FALSE)</f>
        <v>21:00</v>
      </c>
      <c r="J13" s="138" t="str">
        <f ca="1">VLOOKUP(Calendario!$C13,Configuracion!$E$42:$N$57,Calendario!J$1,FALSE)</f>
        <v>23/06/2013</v>
      </c>
      <c r="K13" s="139" t="str">
        <f>VLOOKUP(Calendario!$C13,Configuracion!$E$42:$O$57,Calendario!K$1,FALSE)</f>
        <v>Estadio Castelão - Fortaleza</v>
      </c>
      <c r="L13" s="223" t="str">
        <f ca="1">HYPERLINK(Q13,Traducciones!C101)</f>
        <v>Ficha</v>
      </c>
      <c r="M13" s="219"/>
      <c r="N13" s="219" t="str">
        <f t="shared" si="0"/>
        <v>part11</v>
      </c>
      <c r="Q13" s="222" t="str">
        <f ca="1">SUBSTITUTE(LEFT(CELL("direccion",Fichas!$E$1),LEN(CELL("direccion",Fichas!$E$1))-4) &amp; N13,"'","")</f>
        <v>[confederaciones2013.xlsx]Fichas!part11</v>
      </c>
    </row>
    <row r="14" spans="1:17" ht="18.75" customHeight="1" thickBot="1" x14ac:dyDescent="0.35">
      <c r="A14" s="29" t="str">
        <f ca="1">Traducciones!C71</f>
        <v>Palmarés</v>
      </c>
      <c r="C14" s="82">
        <v>12</v>
      </c>
      <c r="D14" s="140">
        <f>VLOOKUP(Calendario!$C14,Configuracion!$E$42:$N$57,Calendario!D$1,FALSE)</f>
        <v>3</v>
      </c>
      <c r="E14" s="141" t="str">
        <f ca="1">VLOOKUP(Calendario!$C14,Configuracion!$E$42:$N$57,Calendario!E$1,FALSE)</f>
        <v>Uruguay</v>
      </c>
      <c r="F14" s="142">
        <f ca="1">VLOOKUP(Calendario!$C14,Configuracion!$E$42:$N$57,Calendario!F$1,FALSE)</f>
        <v>8</v>
      </c>
      <c r="G14" s="142">
        <f ca="1">VLOOKUP(Calendario!$C14,Configuracion!$E$42:$N$57,Calendario!G$1,FALSE)</f>
        <v>0</v>
      </c>
      <c r="H14" s="143" t="str">
        <f ca="1">VLOOKUP(Calendario!$C14,Configuracion!$E$42:$N$57,Calendario!H$1,FALSE)</f>
        <v>Tahití</v>
      </c>
      <c r="I14" s="144" t="str">
        <f ca="1">VLOOKUP(Calendario!$C14,Configuracion!$E$42:$N$57,Calendario!I$1,FALSE)</f>
        <v>21:00</v>
      </c>
      <c r="J14" s="145" t="str">
        <f ca="1">VLOOKUP(Calendario!$C14,Configuracion!$E$42:$N$57,Calendario!J$1,FALSE)</f>
        <v>23/06/2013</v>
      </c>
      <c r="K14" s="145" t="str">
        <f>VLOOKUP(Calendario!$C14,Configuracion!$E$42:$O$57,Calendario!K$1,FALSE)</f>
        <v>Arena Pernambuco - Recife</v>
      </c>
      <c r="L14" s="223" t="str">
        <f ca="1">HYPERLINK(Q14,Traducciones!C101)</f>
        <v>Ficha</v>
      </c>
      <c r="M14" s="219"/>
      <c r="N14" s="219" t="str">
        <f t="shared" si="0"/>
        <v>part12</v>
      </c>
      <c r="Q14" s="222" t="str">
        <f ca="1">SUBSTITUTE(LEFT(CELL("direccion",Fichas!$E$1),LEN(CELL("direccion",Fichas!$E$1))-4) &amp; N14,"'","")</f>
        <v>[confederaciones2013.xlsx]Fichas!part12</v>
      </c>
    </row>
    <row r="15" spans="1:17" ht="18.75" customHeight="1" x14ac:dyDescent="0.3">
      <c r="A15" s="26" t="str">
        <f ca="1">Traducciones!C72</f>
        <v>Instrucciones</v>
      </c>
      <c r="C15" s="124">
        <v>13</v>
      </c>
      <c r="D15" s="125" t="str">
        <f ca="1">VLOOKUP(Calendario!$C15,Configuracion!$E$42:$N$57,Calendario!D$1,FALSE)</f>
        <v>SF</v>
      </c>
      <c r="E15" s="126" t="str">
        <f ca="1">VLOOKUP(Calendario!$C15,Configuracion!$E$42:$N$57,Calendario!E$1,FALSE)</f>
        <v>Brasil</v>
      </c>
      <c r="F15" s="127">
        <f ca="1">VLOOKUP(Calendario!$C15,Configuracion!$E$42:$N$57,Calendario!F$1,FALSE)</f>
        <v>2</v>
      </c>
      <c r="G15" s="127">
        <f ca="1">VLOOKUP(Calendario!$C15,Configuracion!$E$42:$N$57,Calendario!G$1,FALSE)</f>
        <v>1</v>
      </c>
      <c r="H15" s="128" t="str">
        <f ca="1">VLOOKUP(Calendario!$C15,Configuracion!$E$42:$N$57,Calendario!H$1,FALSE)</f>
        <v>Uruguay</v>
      </c>
      <c r="I15" s="129" t="str">
        <f ca="1">VLOOKUP(Calendario!$C15,Configuracion!$E$42:$N$57,Calendario!I$1,FALSE)</f>
        <v>21:00</v>
      </c>
      <c r="J15" s="130">
        <f>VLOOKUP(Calendario!$C15,Configuracion!$E$42:$N$57,Calendario!J$1,FALSE)</f>
        <v>41451.666666666664</v>
      </c>
      <c r="K15" s="139" t="str">
        <f>VLOOKUP(Calendario!$C15,Configuracion!$E$42:$O$57,Calendario!K$1,FALSE)</f>
        <v>Estadio Mineirão - Belo Horizonte</v>
      </c>
      <c r="L15" s="223" t="str">
        <f ca="1">HYPERLINK(Q15,Traducciones!C101)</f>
        <v>Ficha</v>
      </c>
      <c r="M15" s="219"/>
      <c r="N15" s="219" t="str">
        <f t="shared" si="0"/>
        <v>part13</v>
      </c>
      <c r="Q15" s="222" t="str">
        <f ca="1">SUBSTITUTE(LEFT(CELL("direccion",Fichas!$E$1),LEN(CELL("direccion",Fichas!$E$1))-4) &amp; N15,"'","")</f>
        <v>[confederaciones2013.xlsx]Fichas!part13</v>
      </c>
    </row>
    <row r="16" spans="1:17" ht="18.75" customHeight="1" thickBot="1" x14ac:dyDescent="0.35">
      <c r="C16" s="82">
        <v>14</v>
      </c>
      <c r="D16" s="140" t="str">
        <f ca="1">VLOOKUP(Calendario!$C16,Configuracion!$E$42:$N$57,Calendario!D$1,FALSE)</f>
        <v>SF</v>
      </c>
      <c r="E16" s="141" t="str">
        <f ca="1">VLOOKUP(Calendario!$C16,Configuracion!$E$42:$N$57,Calendario!E$1,FALSE)</f>
        <v>España</v>
      </c>
      <c r="F16" s="142">
        <f ca="1">VLOOKUP(Calendario!$C16,Configuracion!$E$42:$N$57,Calendario!F$1,FALSE)</f>
        <v>7</v>
      </c>
      <c r="G16" s="142">
        <f ca="1">VLOOKUP(Calendario!$C16,Configuracion!$E$42:$N$57,Calendario!G$1,FALSE)</f>
        <v>6</v>
      </c>
      <c r="H16" s="143" t="str">
        <f ca="1">VLOOKUP(Calendario!$C16,Configuracion!$E$42:$N$57,Calendario!H$1,FALSE)</f>
        <v>Italia</v>
      </c>
      <c r="I16" s="144" t="str">
        <f ca="1">VLOOKUP(Calendario!$C16,Configuracion!$E$42:$N$57,Calendario!I$1,FALSE)</f>
        <v>21:00</v>
      </c>
      <c r="J16" s="145">
        <f>VLOOKUP(Calendario!$C16,Configuracion!$E$42:$N$57,Calendario!J$1,FALSE)</f>
        <v>41452.666666666664</v>
      </c>
      <c r="K16" s="146" t="str">
        <f>VLOOKUP(Calendario!$C16,Configuracion!$E$42:$O$57,Calendario!K$1,FALSE)</f>
        <v>Estadio Castelão - Fortaleza</v>
      </c>
      <c r="L16" s="223" t="str">
        <f ca="1">HYPERLINK(Q16,Traducciones!C101)</f>
        <v>Ficha</v>
      </c>
      <c r="M16" s="219"/>
      <c r="N16" s="219" t="str">
        <f t="shared" si="0"/>
        <v>part14</v>
      </c>
      <c r="Q16" s="222" t="str">
        <f ca="1">SUBSTITUTE(LEFT(CELL("direccion",Fichas!$E$1),LEN(CELL("direccion",Fichas!$E$1))-4) &amp; N16,"'","")</f>
        <v>[confederaciones2013.xlsx]Fichas!part14</v>
      </c>
    </row>
    <row r="17" spans="3:17" ht="18.75" customHeight="1" x14ac:dyDescent="0.3">
      <c r="C17" s="124">
        <v>15</v>
      </c>
      <c r="D17" s="125" t="str">
        <f ca="1">VLOOKUP(Calendario!$C17,Configuracion!$E$42:$N$57,Calendario!D$1,FALSE)</f>
        <v>FC</v>
      </c>
      <c r="E17" s="126" t="str">
        <f ca="1">VLOOKUP(Calendario!$C17,Configuracion!$E$42:$N$57,Calendario!E$1,FALSE)</f>
        <v>Uruguay</v>
      </c>
      <c r="F17" s="127">
        <f ca="1">VLOOKUP(Calendario!$C17,Configuracion!$E$42:$N$57,Calendario!F$1,FALSE)</f>
        <v>4</v>
      </c>
      <c r="G17" s="127">
        <f ca="1">VLOOKUP(Calendario!$C17,Configuracion!$E$42:$N$57,Calendario!G$1,FALSE)</f>
        <v>5</v>
      </c>
      <c r="H17" s="128" t="str">
        <f ca="1">VLOOKUP(Calendario!$C17,Configuracion!$E$42:$N$57,Calendario!H$1,FALSE)</f>
        <v>Italia</v>
      </c>
      <c r="I17" s="129" t="str">
        <f ca="1">VLOOKUP(Calendario!$C17,Configuracion!$E$42:$N$57,Calendario!I$1,FALSE)</f>
        <v>18:00</v>
      </c>
      <c r="J17" s="130">
        <f>VLOOKUP(Calendario!$C17,Configuracion!$E$42:$N$57,Calendario!J$1,FALSE)</f>
        <v>41455.541666666664</v>
      </c>
      <c r="K17" s="147" t="str">
        <f>VLOOKUP(Calendario!$C17,Configuracion!$E$42:$O$57,Calendario!K$1,FALSE)</f>
        <v>Arena Fonte Nova - Salvador</v>
      </c>
      <c r="L17" s="223" t="str">
        <f ca="1">HYPERLINK(Q17,Traducciones!C101)</f>
        <v>Ficha</v>
      </c>
      <c r="M17" s="219"/>
      <c r="N17" s="219" t="str">
        <f t="shared" si="0"/>
        <v>part15</v>
      </c>
      <c r="Q17" s="222" t="str">
        <f ca="1">SUBSTITUTE(LEFT(CELL("direccion",Fichas!$E$1),LEN(CELL("direccion",Fichas!$E$1))-4) &amp; N17,"'","")</f>
        <v>[confederaciones2013.xlsx]Fichas!part15</v>
      </c>
    </row>
    <row r="18" spans="3:17" ht="18.75" customHeight="1" thickBot="1" x14ac:dyDescent="0.35">
      <c r="C18" s="82">
        <v>16</v>
      </c>
      <c r="D18" s="140" t="str">
        <f ca="1">VLOOKUP(Calendario!$C18,Configuracion!$E$42:$N$57,Calendario!D$1,FALSE)</f>
        <v>F</v>
      </c>
      <c r="E18" s="141" t="str">
        <f ca="1">VLOOKUP(Calendario!$C18,Configuracion!$E$42:$N$57,Calendario!E$1,FALSE)</f>
        <v>Brasil</v>
      </c>
      <c r="F18" s="142">
        <f ca="1">VLOOKUP(Calendario!$C18,Configuracion!$E$42:$N$57,Calendario!F$1,FALSE)</f>
        <v>3</v>
      </c>
      <c r="G18" s="142">
        <f ca="1">VLOOKUP(Calendario!$C18,Configuracion!$E$42:$N$57,Calendario!G$1,FALSE)</f>
        <v>0</v>
      </c>
      <c r="H18" s="143" t="str">
        <f ca="1">VLOOKUP(Calendario!$C18,Configuracion!$E$42:$N$57,Calendario!H$1,FALSE)</f>
        <v>España</v>
      </c>
      <c r="I18" s="144" t="str">
        <f ca="1">VLOOKUP(Calendario!$C18,Configuracion!$E$42:$N$57,Calendario!I$1,FALSE)</f>
        <v>00:00</v>
      </c>
      <c r="J18" s="145">
        <f>VLOOKUP(Calendario!$C18,Configuracion!$E$42:$N$57,Calendario!J$1,FALSE)</f>
        <v>41455.791666666664</v>
      </c>
      <c r="K18" s="145" t="str">
        <f>VLOOKUP(Calendario!$C18,Configuracion!$E$42:$O$57,Calendario!K$1,FALSE)</f>
        <v>Estadio Maracaná - Río de Janeiro</v>
      </c>
      <c r="L18" s="223" t="str">
        <f ca="1">HYPERLINK(Q18,Traducciones!C101)</f>
        <v>Ficha</v>
      </c>
      <c r="M18" s="219"/>
      <c r="N18" s="219" t="str">
        <f t="shared" si="0"/>
        <v>part16</v>
      </c>
      <c r="Q18" s="222" t="str">
        <f ca="1">SUBSTITUTE(LEFT(CELL("direccion",Fichas!$E$1),LEN(CELL("direccion",Fichas!$E$1))-4) &amp; N18,"'","")</f>
        <v>[confederaciones2013.xlsx]Fichas!part16</v>
      </c>
    </row>
    <row r="19" spans="3:17" ht="18.75" customHeight="1" x14ac:dyDescent="0.3"/>
    <row r="20" spans="3:17" ht="18.75" customHeight="1" x14ac:dyDescent="0.3"/>
  </sheetData>
  <sheetProtection sheet="1" objects="1" scenarios="1"/>
  <mergeCells count="1">
    <mergeCell ref="E2:H2"/>
  </mergeCells>
  <hyperlinks>
    <hyperlink ref="A4" r:id="rId1"/>
    <hyperlink ref="A5" location="Portada!A1" display="Portada!A1"/>
    <hyperlink ref="A6" location="Plantillas!A1" display="Plantillas!A1"/>
    <hyperlink ref="A7" location="Fichas!A1" display="Fichas!A1"/>
    <hyperlink ref="A8" location="Calendario!A1" display="Calendario!A1"/>
    <hyperlink ref="A9" location="Estadio!A1" display="Estadio!A1"/>
    <hyperlink ref="A10" location="'Grupo A'!A1" display="'Grupo A'!A1"/>
    <hyperlink ref="A11" location="'Grupo B'!A1" display="'Grupo B'!A1"/>
    <hyperlink ref="A12" location="'Fase Final'!A1" display="'Fase Final'!A1"/>
    <hyperlink ref="A13" location="Estadisticas!A1" display="Estadisticas!A1"/>
    <hyperlink ref="A15" location="Version!A1" display="Version!A1"/>
    <hyperlink ref="A14" location="Palmares!A1" display="Palmares!A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H58"/>
  <sheetViews>
    <sheetView showGridLines="0" showRowColHeaders="0" zoomScaleNormal="100" workbookViewId="0">
      <selection activeCell="A10" sqref="A10"/>
    </sheetView>
  </sheetViews>
  <sheetFormatPr baseColWidth="10" defaultColWidth="0" defaultRowHeight="18.75" customHeight="1" zeroHeight="1" x14ac:dyDescent="0.3"/>
  <cols>
    <col min="1" max="1" width="27.140625" style="29" customWidth="1"/>
    <col min="2" max="11" width="6.140625" style="27" customWidth="1"/>
    <col min="12" max="12" width="6.42578125" style="27" customWidth="1"/>
    <col min="13" max="24" width="6.140625" style="27" customWidth="1"/>
    <col min="25" max="25" width="6.5703125" style="27" bestFit="1" customWidth="1"/>
    <col min="26" max="28" width="6.140625" style="27" customWidth="1"/>
    <col min="29" max="34" width="0" style="27" hidden="1" customWidth="1"/>
    <col min="35" max="16384" width="6.140625" style="27" hidden="1"/>
  </cols>
  <sheetData>
    <row r="1" spans="1:30" ht="18.75" customHeight="1" x14ac:dyDescent="0.3">
      <c r="A1" s="26" t="str">
        <f ca="1">Traducciones!C58</f>
        <v>Copa Confederaciones</v>
      </c>
      <c r="C1" s="28"/>
      <c r="D1" s="28">
        <v>5</v>
      </c>
      <c r="E1" s="28"/>
      <c r="F1" s="28"/>
      <c r="G1" s="28"/>
      <c r="H1" s="28">
        <v>6</v>
      </c>
      <c r="I1" s="28">
        <v>7</v>
      </c>
      <c r="J1" s="28">
        <v>8</v>
      </c>
      <c r="K1" s="28"/>
      <c r="L1" s="28"/>
      <c r="M1" s="28"/>
      <c r="N1" s="28"/>
      <c r="O1" s="28"/>
      <c r="P1" s="28"/>
      <c r="Q1" s="28">
        <v>5</v>
      </c>
      <c r="R1" s="28"/>
      <c r="S1" s="28"/>
      <c r="T1" s="28"/>
      <c r="U1" s="28">
        <v>6</v>
      </c>
      <c r="V1" s="28">
        <v>7</v>
      </c>
      <c r="W1" s="28">
        <v>8</v>
      </c>
      <c r="X1" s="28"/>
    </row>
    <row r="2" spans="1:30" ht="18.75" customHeight="1" x14ac:dyDescent="0.3">
      <c r="A2" s="26">
        <v>2013</v>
      </c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</row>
    <row r="3" spans="1:30" ht="18.75" customHeight="1" x14ac:dyDescent="0.3">
      <c r="A3" s="29" t="s">
        <v>403</v>
      </c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</row>
    <row r="4" spans="1:30" ht="18.75" customHeight="1" x14ac:dyDescent="0.3">
      <c r="A4" s="29" t="s">
        <v>394</v>
      </c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</row>
    <row r="5" spans="1:30" ht="18.75" customHeight="1" x14ac:dyDescent="0.3">
      <c r="A5" s="26" t="str">
        <f ca="1">Traducciones!C62</f>
        <v>Portada</v>
      </c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6"/>
    </row>
    <row r="6" spans="1:30" ht="18.75" customHeight="1" x14ac:dyDescent="0.3">
      <c r="A6" s="29" t="str">
        <f ca="1">Traducciones!C63</f>
        <v>Plantillas</v>
      </c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P6" s="306"/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</row>
    <row r="7" spans="1:30" ht="18.75" customHeight="1" x14ac:dyDescent="0.3">
      <c r="A7" s="26" t="str">
        <f ca="1">Traducciones!C64</f>
        <v>Fichas de Partidos</v>
      </c>
      <c r="C7" s="306"/>
      <c r="D7" s="306"/>
      <c r="E7" s="306"/>
      <c r="F7" s="306"/>
      <c r="G7" s="306"/>
      <c r="H7" s="306"/>
      <c r="I7" s="306"/>
      <c r="J7" s="306"/>
      <c r="K7" s="306"/>
      <c r="L7" s="306"/>
      <c r="M7" s="306"/>
      <c r="N7" s="306"/>
      <c r="P7" s="306"/>
      <c r="Q7" s="306"/>
      <c r="R7" s="306"/>
      <c r="S7" s="306"/>
      <c r="T7" s="306"/>
      <c r="U7" s="306"/>
      <c r="V7" s="306"/>
      <c r="W7" s="306"/>
      <c r="X7" s="306"/>
      <c r="Y7" s="306"/>
      <c r="Z7" s="306"/>
      <c r="AA7" s="306"/>
    </row>
    <row r="8" spans="1:30" ht="18.75" customHeight="1" x14ac:dyDescent="0.3">
      <c r="A8" s="29" t="str">
        <f ca="1">Traducciones!C65</f>
        <v>Calendario</v>
      </c>
      <c r="C8" s="306"/>
      <c r="D8" s="306"/>
      <c r="E8" s="306"/>
      <c r="F8" s="306"/>
      <c r="G8" s="306"/>
      <c r="H8" s="306"/>
      <c r="I8" s="306"/>
      <c r="J8" s="306"/>
      <c r="K8" s="306"/>
      <c r="L8" s="306"/>
      <c r="M8" s="306"/>
      <c r="N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</row>
    <row r="9" spans="1:30" ht="18.75" customHeight="1" x14ac:dyDescent="0.3">
      <c r="A9" s="26" t="str">
        <f ca="1">Traducciones!C66</f>
        <v>Sedes</v>
      </c>
      <c r="C9" s="306"/>
      <c r="D9" s="306"/>
      <c r="E9" s="306"/>
      <c r="F9" s="306"/>
      <c r="G9" s="306"/>
      <c r="H9" s="306"/>
      <c r="I9" s="306"/>
      <c r="J9" s="306"/>
      <c r="K9" s="306"/>
      <c r="L9" s="306"/>
      <c r="M9" s="306"/>
      <c r="N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</row>
    <row r="10" spans="1:30" ht="18.75" customHeight="1" x14ac:dyDescent="0.3">
      <c r="A10" s="29" t="str">
        <f ca="1">Traducciones!C67</f>
        <v>Grupo A</v>
      </c>
      <c r="C10" s="306"/>
      <c r="D10" s="306"/>
      <c r="E10" s="306"/>
      <c r="F10" s="306"/>
      <c r="G10" s="306"/>
      <c r="H10" s="306"/>
      <c r="I10" s="306"/>
      <c r="J10" s="306"/>
      <c r="K10" s="306"/>
      <c r="L10" s="306"/>
      <c r="M10" s="306"/>
      <c r="N10" s="306"/>
      <c r="P10" s="306"/>
      <c r="Q10" s="306"/>
      <c r="R10" s="306"/>
      <c r="S10" s="306"/>
      <c r="T10" s="306"/>
      <c r="U10" s="306"/>
      <c r="V10" s="306"/>
      <c r="W10" s="306"/>
      <c r="X10" s="306"/>
      <c r="Y10" s="306"/>
      <c r="Z10" s="306"/>
      <c r="AA10" s="306"/>
      <c r="AD10" s="37"/>
    </row>
    <row r="11" spans="1:30" ht="18.75" customHeight="1" x14ac:dyDescent="0.3">
      <c r="A11" s="26" t="str">
        <f ca="1">Traducciones!C68</f>
        <v>Grupo B</v>
      </c>
      <c r="C11" s="306"/>
      <c r="D11" s="306"/>
      <c r="E11" s="306"/>
      <c r="F11" s="306"/>
      <c r="G11" s="306"/>
      <c r="H11" s="306"/>
      <c r="I11" s="306"/>
      <c r="J11" s="306"/>
      <c r="K11" s="306"/>
      <c r="L11" s="306"/>
      <c r="M11" s="306"/>
      <c r="N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  <c r="AA11" s="306"/>
    </row>
    <row r="12" spans="1:30" ht="18.75" customHeight="1" x14ac:dyDescent="0.3">
      <c r="A12" s="29" t="str">
        <f ca="1">Traducciones!C69</f>
        <v>Fase Final</v>
      </c>
      <c r="C12" s="306"/>
      <c r="D12" s="306"/>
      <c r="E12" s="306"/>
      <c r="F12" s="306"/>
      <c r="G12" s="306"/>
      <c r="H12" s="306"/>
      <c r="I12" s="306"/>
      <c r="J12" s="306"/>
      <c r="K12" s="306"/>
      <c r="L12" s="306"/>
      <c r="M12" s="306"/>
      <c r="N12" s="306"/>
      <c r="P12" s="306"/>
      <c r="Q12" s="306"/>
      <c r="R12" s="306"/>
      <c r="S12" s="306"/>
      <c r="T12" s="306"/>
      <c r="U12" s="306"/>
      <c r="V12" s="306"/>
      <c r="W12" s="306"/>
      <c r="X12" s="306"/>
      <c r="Y12" s="306"/>
      <c r="Z12" s="306"/>
      <c r="AA12" s="306"/>
    </row>
    <row r="13" spans="1:30" ht="18.75" customHeight="1" thickBot="1" x14ac:dyDescent="0.35">
      <c r="A13" s="26" t="str">
        <f ca="1">Traducciones!C70</f>
        <v>Estadísticas</v>
      </c>
      <c r="C13" s="306"/>
      <c r="D13" s="306"/>
      <c r="E13" s="306"/>
      <c r="F13" s="306"/>
      <c r="G13" s="306"/>
      <c r="H13" s="306"/>
      <c r="I13" s="306"/>
      <c r="J13" s="306"/>
      <c r="K13" s="306"/>
      <c r="L13" s="306"/>
      <c r="M13" s="306"/>
      <c r="N13" s="306"/>
      <c r="P13" s="306"/>
      <c r="Q13" s="306"/>
      <c r="R13" s="306"/>
      <c r="S13" s="306"/>
      <c r="T13" s="306"/>
      <c r="U13" s="306"/>
      <c r="V13" s="306"/>
      <c r="W13" s="306"/>
      <c r="X13" s="306"/>
      <c r="Y13" s="306"/>
      <c r="Z13" s="306"/>
      <c r="AA13" s="306"/>
    </row>
    <row r="14" spans="1:30" ht="18.75" customHeight="1" x14ac:dyDescent="0.3">
      <c r="A14" s="29" t="str">
        <f ca="1">Traducciones!C71</f>
        <v>Palmarés</v>
      </c>
      <c r="C14" s="307" t="str">
        <f>Configuracion!S1</f>
        <v>Estadio Mineirão - Belo Horizonte</v>
      </c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9"/>
      <c r="P14" s="307" t="str">
        <f>Configuracion!S2</f>
        <v>Estadio Castelão - Fortaleza</v>
      </c>
      <c r="Q14" s="308"/>
      <c r="R14" s="308"/>
      <c r="S14" s="308"/>
      <c r="T14" s="308"/>
      <c r="U14" s="308"/>
      <c r="V14" s="308"/>
      <c r="W14" s="308"/>
      <c r="X14" s="308"/>
      <c r="Y14" s="308"/>
      <c r="Z14" s="308"/>
      <c r="AA14" s="309"/>
    </row>
    <row r="15" spans="1:30" ht="18.75" customHeight="1" x14ac:dyDescent="0.3">
      <c r="A15" s="26" t="str">
        <f ca="1">Traducciones!C72</f>
        <v>Instrucciones</v>
      </c>
      <c r="C15" s="322" t="str">
        <f ca="1">Traducciones!C47</f>
        <v>Año de Construcción:</v>
      </c>
      <c r="D15" s="323"/>
      <c r="E15" s="323"/>
      <c r="F15" s="323"/>
      <c r="G15" s="106">
        <v>1965</v>
      </c>
      <c r="H15" s="107"/>
      <c r="I15" s="321" t="str">
        <f ca="1">Traducciones!C48</f>
        <v>Capacidad:</v>
      </c>
      <c r="J15" s="321"/>
      <c r="K15" s="321"/>
      <c r="L15" s="108">
        <v>62547</v>
      </c>
      <c r="M15" s="318" t="str">
        <f ca="1">Traducciones!C49</f>
        <v>localidades</v>
      </c>
      <c r="N15" s="319"/>
      <c r="P15" s="315" t="str">
        <f ca="1">Traducciones!C47</f>
        <v>Año de Construcción:</v>
      </c>
      <c r="Q15" s="316"/>
      <c r="R15" s="316"/>
      <c r="S15" s="316"/>
      <c r="T15" s="109">
        <v>1973</v>
      </c>
      <c r="U15" s="110"/>
      <c r="V15" s="317" t="str">
        <f ca="1">Traducciones!C48</f>
        <v>Capacidad:</v>
      </c>
      <c r="W15" s="317"/>
      <c r="X15" s="317"/>
      <c r="Y15" s="108">
        <v>64846</v>
      </c>
      <c r="Z15" s="318" t="str">
        <f ca="1">Traducciones!C49</f>
        <v>localidades</v>
      </c>
      <c r="AA15" s="319"/>
    </row>
    <row r="16" spans="1:30" ht="18.75" customHeight="1" thickBot="1" x14ac:dyDescent="0.35">
      <c r="C16" s="303" t="str">
        <f ca="1">Traducciones!C6</f>
        <v>Partido</v>
      </c>
      <c r="D16" s="304"/>
      <c r="E16" s="304"/>
      <c r="F16" s="304"/>
      <c r="G16" s="304"/>
      <c r="H16" s="304"/>
      <c r="I16" s="304"/>
      <c r="J16" s="304"/>
      <c r="K16" s="304"/>
      <c r="L16" s="304"/>
      <c r="M16" s="304"/>
      <c r="N16" s="305"/>
      <c r="P16" s="303" t="str">
        <f ca="1">C16</f>
        <v>Partido</v>
      </c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5"/>
    </row>
    <row r="17" spans="2:27" ht="18.75" customHeight="1" x14ac:dyDescent="0.3">
      <c r="B17" s="28">
        <v>1</v>
      </c>
      <c r="C17" s="30"/>
      <c r="D17" s="291" t="str">
        <f ca="1">VLOOKUP($B17,Configuracion!$D$42:$K$57,Estadio!D$1,FALSE)</f>
        <v>Japón</v>
      </c>
      <c r="E17" s="291"/>
      <c r="F17" s="291"/>
      <c r="G17" s="291"/>
      <c r="H17" s="111">
        <f ca="1">VLOOKUP(B17,Configuracion!$D$42:$K$57,Estadio!H$1,FALSE)</f>
        <v>1</v>
      </c>
      <c r="I17" s="111">
        <f ca="1">VLOOKUP($B17,Configuracion!$D$42:$K$57,Estadio!I$1,FALSE)</f>
        <v>2</v>
      </c>
      <c r="J17" s="291" t="str">
        <f ca="1">VLOOKUP($B17,Configuracion!$D$42:$K$57,Estadio!J$1,FALSE)</f>
        <v>Méjico</v>
      </c>
      <c r="K17" s="291"/>
      <c r="L17" s="291"/>
      <c r="M17" s="291"/>
      <c r="N17" s="32"/>
      <c r="O17" s="28">
        <v>4</v>
      </c>
      <c r="P17" s="30"/>
      <c r="Q17" s="291" t="str">
        <f ca="1">VLOOKUP($O17,Configuracion!$D$42:$K$57,Estadio!Q$1,FALSE)</f>
        <v>Brasil</v>
      </c>
      <c r="R17" s="291"/>
      <c r="S17" s="291"/>
      <c r="T17" s="291"/>
      <c r="U17" s="111">
        <f ca="1">VLOOKUP(O17,Configuracion!$D$42:$K$57,Estadio!U$1,FALSE)</f>
        <v>2</v>
      </c>
      <c r="V17" s="111">
        <f ca="1">VLOOKUP($O17,Configuracion!$D$42:$K$57,Estadio!V$1,FALSE)</f>
        <v>0</v>
      </c>
      <c r="W17" s="291" t="str">
        <f ca="1">VLOOKUP($O17,Configuracion!$D$42:$K$57,Estadio!W$1,FALSE)</f>
        <v>Méjico</v>
      </c>
      <c r="X17" s="291"/>
      <c r="Y17" s="291"/>
      <c r="Z17" s="291"/>
      <c r="AA17" s="32"/>
    </row>
    <row r="18" spans="2:27" ht="18.75" customHeight="1" x14ac:dyDescent="0.3">
      <c r="B18" s="28">
        <v>2</v>
      </c>
      <c r="C18" s="33"/>
      <c r="D18" s="302" t="str">
        <f ca="1">VLOOKUP($B18,Configuracion!$D$42:$K$57,Estadio!D$1,FALSE)</f>
        <v>Tahití</v>
      </c>
      <c r="E18" s="302"/>
      <c r="F18" s="302"/>
      <c r="G18" s="302"/>
      <c r="H18" s="112">
        <f ca="1">VLOOKUP(B18,Configuracion!$D$42:$K$57,Estadio!H$1,FALSE)</f>
        <v>1</v>
      </c>
      <c r="I18" s="112">
        <f ca="1">VLOOKUP($B18,Configuracion!$D$42:$K$57,Estadio!I$1,FALSE)</f>
        <v>6</v>
      </c>
      <c r="J18" s="302" t="str">
        <f ca="1">VLOOKUP($B18,Configuracion!$D$42:$K$57,Estadio!J$1,FALSE)</f>
        <v>Nigeria</v>
      </c>
      <c r="K18" s="302"/>
      <c r="L18" s="302"/>
      <c r="M18" s="302"/>
      <c r="N18" s="113"/>
      <c r="O18" s="28">
        <v>5</v>
      </c>
      <c r="P18" s="33"/>
      <c r="Q18" s="291" t="str">
        <f ca="1">VLOOKUP($O18,Configuracion!$D$42:$K$57,Estadio!Q$1,FALSE)</f>
        <v>Nigeria</v>
      </c>
      <c r="R18" s="291"/>
      <c r="S18" s="291"/>
      <c r="T18" s="291"/>
      <c r="U18" s="112">
        <f ca="1">VLOOKUP(O18,Configuracion!$D$42:$K$57,Estadio!U$1,FALSE)</f>
        <v>0</v>
      </c>
      <c r="V18" s="112">
        <f ca="1">VLOOKUP($B18,Configuracion!$D$42:$K$57,Estadio!V$1,FALSE)</f>
        <v>6</v>
      </c>
      <c r="W18" s="291" t="str">
        <f ca="1">VLOOKUP($O18,Configuracion!$D$42:$K$57,Estadio!W$1,FALSE)</f>
        <v>España</v>
      </c>
      <c r="X18" s="291"/>
      <c r="Y18" s="291"/>
      <c r="Z18" s="291"/>
      <c r="AA18" s="113"/>
    </row>
    <row r="19" spans="2:27" ht="18.75" customHeight="1" thickBot="1" x14ac:dyDescent="0.35">
      <c r="B19" s="28">
        <v>3</v>
      </c>
      <c r="C19" s="34"/>
      <c r="D19" s="301" t="str">
        <f ca="1">VLOOKUP($B19,Configuracion!$D$42:$K$57,Estadio!D$1,FALSE)</f>
        <v>Brasil</v>
      </c>
      <c r="E19" s="301"/>
      <c r="F19" s="301"/>
      <c r="G19" s="301"/>
      <c r="H19" s="114">
        <f ca="1">VLOOKUP(B19,Configuracion!$D$42:$K$57,Estadio!H$1,FALSE)</f>
        <v>2</v>
      </c>
      <c r="I19" s="114">
        <f ca="1">VLOOKUP($B19,Configuracion!$D$42:$K$57,Estadio!I$1,FALSE)</f>
        <v>1</v>
      </c>
      <c r="J19" s="301" t="str">
        <f ca="1">VLOOKUP($B19,Configuracion!$D$42:$K$57,Estadio!J$1,FALSE)</f>
        <v>Uruguay</v>
      </c>
      <c r="K19" s="301"/>
      <c r="L19" s="301"/>
      <c r="M19" s="301"/>
      <c r="N19" s="115"/>
      <c r="O19" s="28">
        <v>6</v>
      </c>
      <c r="P19" s="34"/>
      <c r="Q19" s="301" t="str">
        <f ca="1">VLOOKUP($O19,Configuracion!$D$42:$K$57,Estadio!Q$1,FALSE)</f>
        <v>España</v>
      </c>
      <c r="R19" s="301"/>
      <c r="S19" s="301"/>
      <c r="T19" s="301"/>
      <c r="U19" s="114">
        <f ca="1">VLOOKUP(O19,Configuracion!$D$42:$K$57,Estadio!U$1,FALSE)</f>
        <v>7</v>
      </c>
      <c r="V19" s="114">
        <f ca="1">VLOOKUP($B19,Configuracion!$D$42:$K$57,Estadio!V$1,FALSE)</f>
        <v>1</v>
      </c>
      <c r="W19" s="301" t="str">
        <f ca="1">VLOOKUP($O19,Configuracion!$D$42:$K$57,Estadio!W$1,FALSE)</f>
        <v>Italia</v>
      </c>
      <c r="X19" s="301"/>
      <c r="Y19" s="301"/>
      <c r="Z19" s="301"/>
      <c r="AA19" s="115"/>
    </row>
    <row r="20" spans="2:27" ht="18.75" customHeight="1" x14ac:dyDescent="0.3"/>
    <row r="21" spans="2:27" ht="18.75" customHeight="1" x14ac:dyDescent="0.3">
      <c r="C21" s="306"/>
      <c r="D21" s="306"/>
      <c r="E21" s="306"/>
      <c r="F21" s="306"/>
      <c r="G21" s="306"/>
      <c r="H21" s="306"/>
      <c r="I21" s="306"/>
      <c r="J21" s="306"/>
      <c r="K21" s="306"/>
      <c r="L21" s="306"/>
      <c r="M21" s="306"/>
      <c r="N21" s="306"/>
      <c r="P21" s="306"/>
      <c r="Q21" s="306"/>
      <c r="R21" s="306"/>
      <c r="S21" s="306"/>
      <c r="T21" s="306"/>
      <c r="U21" s="306"/>
      <c r="V21" s="306"/>
      <c r="W21" s="306"/>
      <c r="X21" s="306"/>
      <c r="Y21" s="306"/>
      <c r="Z21" s="306"/>
      <c r="AA21" s="306"/>
    </row>
    <row r="22" spans="2:27" ht="18.75" customHeight="1" x14ac:dyDescent="0.3">
      <c r="C22" s="306"/>
      <c r="D22" s="306"/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P22" s="306"/>
      <c r="Q22" s="306"/>
      <c r="R22" s="306"/>
      <c r="S22" s="306"/>
      <c r="T22" s="306"/>
      <c r="U22" s="306"/>
      <c r="V22" s="306"/>
      <c r="W22" s="306"/>
      <c r="X22" s="306"/>
      <c r="Y22" s="306"/>
      <c r="Z22" s="306"/>
      <c r="AA22" s="306"/>
    </row>
    <row r="23" spans="2:27" ht="18.75" customHeight="1" x14ac:dyDescent="0.3">
      <c r="C23" s="306"/>
      <c r="D23" s="306"/>
      <c r="E23" s="306"/>
      <c r="F23" s="306"/>
      <c r="G23" s="306"/>
      <c r="H23" s="306"/>
      <c r="I23" s="306"/>
      <c r="J23" s="306"/>
      <c r="K23" s="306"/>
      <c r="L23" s="306"/>
      <c r="M23" s="306"/>
      <c r="N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  <c r="AA23" s="306"/>
    </row>
    <row r="24" spans="2:27" ht="18.75" customHeight="1" x14ac:dyDescent="0.3">
      <c r="C24" s="306"/>
      <c r="D24" s="306"/>
      <c r="E24" s="306"/>
      <c r="F24" s="306"/>
      <c r="G24" s="306"/>
      <c r="H24" s="306"/>
      <c r="I24" s="306"/>
      <c r="J24" s="306"/>
      <c r="K24" s="306"/>
      <c r="L24" s="306"/>
      <c r="M24" s="306"/>
      <c r="N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  <c r="AA24" s="306"/>
    </row>
    <row r="25" spans="2:27" ht="18.75" customHeight="1" x14ac:dyDescent="0.3">
      <c r="C25" s="306"/>
      <c r="D25" s="306"/>
      <c r="E25" s="306"/>
      <c r="F25" s="306"/>
      <c r="G25" s="306"/>
      <c r="H25" s="306"/>
      <c r="I25" s="306"/>
      <c r="J25" s="306"/>
      <c r="K25" s="306"/>
      <c r="L25" s="306"/>
      <c r="M25" s="306"/>
      <c r="N25" s="306"/>
      <c r="P25" s="306"/>
      <c r="Q25" s="306"/>
      <c r="R25" s="306"/>
      <c r="S25" s="306"/>
      <c r="T25" s="306"/>
      <c r="U25" s="306"/>
      <c r="V25" s="306"/>
      <c r="W25" s="306"/>
      <c r="X25" s="306"/>
      <c r="Y25" s="306"/>
      <c r="Z25" s="306"/>
      <c r="AA25" s="306"/>
    </row>
    <row r="26" spans="2:27" ht="18.75" customHeight="1" x14ac:dyDescent="0.3">
      <c r="C26" s="306"/>
      <c r="D26" s="306"/>
      <c r="E26" s="306"/>
      <c r="F26" s="306"/>
      <c r="G26" s="306"/>
      <c r="H26" s="306"/>
      <c r="I26" s="306"/>
      <c r="J26" s="306"/>
      <c r="K26" s="306"/>
      <c r="L26" s="306"/>
      <c r="M26" s="306"/>
      <c r="N26" s="306"/>
      <c r="P26" s="306"/>
      <c r="Q26" s="306"/>
      <c r="R26" s="306"/>
      <c r="S26" s="306"/>
      <c r="T26" s="306"/>
      <c r="U26" s="306"/>
      <c r="V26" s="306"/>
      <c r="W26" s="306"/>
      <c r="X26" s="306"/>
      <c r="Y26" s="306"/>
      <c r="Z26" s="306"/>
      <c r="AA26" s="306"/>
    </row>
    <row r="27" spans="2:27" ht="18.75" customHeight="1" x14ac:dyDescent="0.3">
      <c r="C27" s="306"/>
      <c r="D27" s="306"/>
      <c r="E27" s="306"/>
      <c r="F27" s="306"/>
      <c r="G27" s="306"/>
      <c r="H27" s="306"/>
      <c r="I27" s="306"/>
      <c r="J27" s="306"/>
      <c r="K27" s="306"/>
      <c r="L27" s="306"/>
      <c r="M27" s="306"/>
      <c r="N27" s="306"/>
      <c r="P27" s="306"/>
      <c r="Q27" s="306"/>
      <c r="R27" s="306"/>
      <c r="S27" s="306"/>
      <c r="T27" s="306"/>
      <c r="U27" s="306"/>
      <c r="V27" s="306"/>
      <c r="W27" s="306"/>
      <c r="X27" s="306"/>
      <c r="Y27" s="306"/>
      <c r="Z27" s="306"/>
      <c r="AA27" s="306"/>
    </row>
    <row r="28" spans="2:27" ht="18.75" customHeight="1" x14ac:dyDescent="0.3">
      <c r="C28" s="306"/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  <c r="P28" s="306"/>
      <c r="Q28" s="306"/>
      <c r="R28" s="306"/>
      <c r="S28" s="306"/>
      <c r="T28" s="306"/>
      <c r="U28" s="306"/>
      <c r="V28" s="306"/>
      <c r="W28" s="306"/>
      <c r="X28" s="306"/>
      <c r="Y28" s="306"/>
      <c r="Z28" s="306"/>
      <c r="AA28" s="306"/>
    </row>
    <row r="29" spans="2:27" ht="18.75" customHeight="1" x14ac:dyDescent="0.3">
      <c r="C29" s="306"/>
      <c r="D29" s="306"/>
      <c r="E29" s="306"/>
      <c r="F29" s="306"/>
      <c r="G29" s="306"/>
      <c r="H29" s="306"/>
      <c r="I29" s="306"/>
      <c r="J29" s="306"/>
      <c r="K29" s="306"/>
      <c r="L29" s="306"/>
      <c r="M29" s="306"/>
      <c r="N29" s="306"/>
      <c r="P29" s="306"/>
      <c r="Q29" s="306"/>
      <c r="R29" s="306"/>
      <c r="S29" s="306"/>
      <c r="T29" s="306"/>
      <c r="U29" s="306"/>
      <c r="V29" s="306"/>
      <c r="W29" s="306"/>
      <c r="X29" s="306"/>
      <c r="Y29" s="306"/>
      <c r="Z29" s="306"/>
      <c r="AA29" s="306"/>
    </row>
    <row r="30" spans="2:27" ht="18.75" customHeight="1" x14ac:dyDescent="0.3">
      <c r="C30" s="306"/>
      <c r="D30" s="306"/>
      <c r="E30" s="306"/>
      <c r="F30" s="306"/>
      <c r="G30" s="306"/>
      <c r="H30" s="306"/>
      <c r="I30" s="306"/>
      <c r="J30" s="306"/>
      <c r="K30" s="306"/>
      <c r="L30" s="306"/>
      <c r="M30" s="306"/>
      <c r="N30" s="306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</row>
    <row r="31" spans="2:27" ht="18.75" customHeight="1" x14ac:dyDescent="0.3">
      <c r="C31" s="306"/>
      <c r="D31" s="306"/>
      <c r="E31" s="306"/>
      <c r="F31" s="306"/>
      <c r="G31" s="306"/>
      <c r="H31" s="306"/>
      <c r="I31" s="306"/>
      <c r="J31" s="306"/>
      <c r="K31" s="306"/>
      <c r="L31" s="306"/>
      <c r="M31" s="306"/>
      <c r="N31" s="306"/>
      <c r="P31" s="306"/>
      <c r="Q31" s="306"/>
      <c r="R31" s="306"/>
      <c r="S31" s="306"/>
      <c r="T31" s="306"/>
      <c r="U31" s="306"/>
      <c r="V31" s="306"/>
      <c r="W31" s="306"/>
      <c r="X31" s="306"/>
      <c r="Y31" s="306"/>
      <c r="Z31" s="306"/>
      <c r="AA31" s="306"/>
    </row>
    <row r="32" spans="2:27" ht="18.75" customHeight="1" thickBot="1" x14ac:dyDescent="0.35">
      <c r="C32" s="306"/>
      <c r="D32" s="306"/>
      <c r="E32" s="306"/>
      <c r="F32" s="306"/>
      <c r="G32" s="306"/>
      <c r="H32" s="306"/>
      <c r="I32" s="306"/>
      <c r="J32" s="306"/>
      <c r="K32" s="306"/>
      <c r="L32" s="306"/>
      <c r="M32" s="306"/>
      <c r="N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</row>
    <row r="33" spans="2:34" ht="18.75" customHeight="1" x14ac:dyDescent="0.3">
      <c r="C33" s="307" t="str">
        <f>Configuracion!S3</f>
        <v>Estadio Maracaná - Río de Janeiro</v>
      </c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09"/>
      <c r="P33" s="307" t="str">
        <f>Configuracion!S4</f>
        <v>Estadio Nacional - Brasilia</v>
      </c>
      <c r="Q33" s="308"/>
      <c r="R33" s="308"/>
      <c r="S33" s="308"/>
      <c r="T33" s="308"/>
      <c r="U33" s="308"/>
      <c r="V33" s="308"/>
      <c r="W33" s="308"/>
      <c r="X33" s="308"/>
      <c r="Y33" s="308"/>
      <c r="Z33" s="308"/>
      <c r="AA33" s="309"/>
    </row>
    <row r="34" spans="2:34" ht="18.75" customHeight="1" thickBot="1" x14ac:dyDescent="0.35">
      <c r="C34" s="310" t="str">
        <f ca="1">C15</f>
        <v>Año de Construcción:</v>
      </c>
      <c r="D34" s="311"/>
      <c r="E34" s="311"/>
      <c r="F34" s="311"/>
      <c r="G34" s="116">
        <v>1950</v>
      </c>
      <c r="H34" s="117"/>
      <c r="I34" s="312" t="str">
        <f ca="1">I15</f>
        <v>Capacidad:</v>
      </c>
      <c r="J34" s="312"/>
      <c r="K34" s="312"/>
      <c r="L34" s="118">
        <v>76804</v>
      </c>
      <c r="M34" s="313" t="str">
        <f ca="1">M15</f>
        <v>localidades</v>
      </c>
      <c r="N34" s="314"/>
      <c r="P34" s="315" t="str">
        <f ca="1">P15</f>
        <v>Año de Construcción:</v>
      </c>
      <c r="Q34" s="316"/>
      <c r="R34" s="316"/>
      <c r="S34" s="316"/>
      <c r="T34" s="109">
        <v>2012</v>
      </c>
      <c r="U34" s="110"/>
      <c r="V34" s="317" t="str">
        <f ca="1">V15</f>
        <v>Capacidad:</v>
      </c>
      <c r="W34" s="317"/>
      <c r="X34" s="317"/>
      <c r="Y34" s="108">
        <v>70064</v>
      </c>
      <c r="Z34" s="318" t="str">
        <f ca="1">Z15</f>
        <v>localidades</v>
      </c>
      <c r="AA34" s="319"/>
    </row>
    <row r="35" spans="2:34" ht="18.75" customHeight="1" thickBot="1" x14ac:dyDescent="0.35">
      <c r="C35" s="303" t="str">
        <f ca="1">Traducciones!C6</f>
        <v>Partido</v>
      </c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5"/>
      <c r="P35" s="303" t="str">
        <f ca="1">C35</f>
        <v>Partido</v>
      </c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5"/>
    </row>
    <row r="36" spans="2:34" ht="18.75" customHeight="1" thickBot="1" x14ac:dyDescent="0.35">
      <c r="B36" s="28">
        <v>7</v>
      </c>
      <c r="C36" s="30"/>
      <c r="D36" s="291" t="str">
        <f ca="1">VLOOKUP($B36,Configuracion!$D$42:$K$57,Estadio!D$1,FALSE)</f>
        <v>Méjico</v>
      </c>
      <c r="E36" s="291"/>
      <c r="F36" s="291"/>
      <c r="G36" s="291"/>
      <c r="H36" s="111">
        <f ca="1">VLOOKUP(B36,Configuracion!$D$42:$K$57,Estadio!H$1,FALSE)</f>
        <v>1</v>
      </c>
      <c r="I36" s="111">
        <f ca="1">VLOOKUP($B36,Configuracion!$D$42:$K$57,Estadio!I$1,FALSE)</f>
        <v>2</v>
      </c>
      <c r="J36" s="291" t="str">
        <f ca="1">VLOOKUP($B36,Configuracion!$D$42:$K$57,Estadio!J$1,FALSE)</f>
        <v>Italia</v>
      </c>
      <c r="K36" s="291"/>
      <c r="L36" s="291"/>
      <c r="M36" s="291"/>
      <c r="N36" s="32"/>
      <c r="O36" s="28">
        <v>10</v>
      </c>
      <c r="P36" s="119"/>
      <c r="Q36" s="320" t="str">
        <f ca="1">VLOOKUP($O36,Configuracion!$D$42:$K$57,Estadio!Q$1,FALSE)</f>
        <v>Brasil</v>
      </c>
      <c r="R36" s="320"/>
      <c r="S36" s="320"/>
      <c r="T36" s="320"/>
      <c r="U36" s="120">
        <f ca="1">VLOOKUP(O36,Configuracion!$D$42:$K$57,Estadio!U$1,FALSE)</f>
        <v>3</v>
      </c>
      <c r="V36" s="120">
        <f ca="1">VLOOKUP($O36,Configuracion!$D$42:$K$57,Estadio!V$1,FALSE)</f>
        <v>0</v>
      </c>
      <c r="W36" s="320" t="str">
        <f ca="1">VLOOKUP($O36,Configuracion!$D$42:$K$57,Estadio!W$1,FALSE)</f>
        <v>Japón</v>
      </c>
      <c r="X36" s="320"/>
      <c r="Y36" s="320"/>
      <c r="Z36" s="320"/>
      <c r="AA36" s="36"/>
    </row>
    <row r="37" spans="2:34" ht="18.75" customHeight="1" x14ac:dyDescent="0.3">
      <c r="B37" s="28">
        <v>8</v>
      </c>
      <c r="C37" s="33"/>
      <c r="D37" s="302" t="str">
        <f ca="1">VLOOKUP($B37,Configuracion!$D$42:$K$57,Estadio!D$1,FALSE)</f>
        <v>España</v>
      </c>
      <c r="E37" s="302"/>
      <c r="F37" s="302"/>
      <c r="G37" s="302"/>
      <c r="H37" s="112">
        <f ca="1">VLOOKUP(B37,Configuracion!$D$42:$K$57,Estadio!H$1,FALSE)</f>
        <v>10</v>
      </c>
      <c r="I37" s="112">
        <f ca="1">VLOOKUP($B37,Configuracion!$D$42:$K$57,Estadio!I$1,FALSE)</f>
        <v>0</v>
      </c>
      <c r="J37" s="302" t="str">
        <f ca="1">VLOOKUP($B37,Configuracion!$D$42:$K$57,Estadio!J$1,FALSE)</f>
        <v>Tahití</v>
      </c>
      <c r="K37" s="302"/>
      <c r="L37" s="302"/>
      <c r="M37" s="302"/>
      <c r="N37" s="113"/>
    </row>
    <row r="38" spans="2:34" ht="18.75" customHeight="1" thickBot="1" x14ac:dyDescent="0.35">
      <c r="B38" s="28">
        <v>9</v>
      </c>
      <c r="C38" s="34"/>
      <c r="D38" s="301" t="str">
        <f ca="1">VLOOKUP($B38,Configuracion!$D$42:$K$57,Estadio!D$1,FALSE)</f>
        <v>Brasil</v>
      </c>
      <c r="E38" s="301"/>
      <c r="F38" s="301"/>
      <c r="G38" s="301"/>
      <c r="H38" s="114">
        <f ca="1">VLOOKUP(B38,Configuracion!$D$42:$K$57,Estadio!H$1,FALSE)</f>
        <v>3</v>
      </c>
      <c r="I38" s="114">
        <f ca="1">VLOOKUP($B38,Configuracion!$D$42:$K$57,Estadio!I$1,FALSE)</f>
        <v>0</v>
      </c>
      <c r="J38" s="301" t="str">
        <f ca="1">VLOOKUP($B38,Configuracion!$D$42:$K$57,Estadio!J$1,FALSE)</f>
        <v>España</v>
      </c>
      <c r="K38" s="301"/>
      <c r="L38" s="301"/>
      <c r="M38" s="301"/>
      <c r="N38" s="115"/>
    </row>
    <row r="39" spans="2:34" ht="18.75" customHeight="1" x14ac:dyDescent="0.3">
      <c r="B39" s="28"/>
    </row>
    <row r="40" spans="2:34" ht="18.75" customHeight="1" x14ac:dyDescent="0.3">
      <c r="C40" s="306"/>
      <c r="D40" s="306"/>
      <c r="E40" s="306"/>
      <c r="F40" s="306"/>
      <c r="G40" s="306"/>
      <c r="H40" s="306"/>
      <c r="I40" s="306"/>
      <c r="J40" s="306"/>
      <c r="K40" s="306"/>
      <c r="L40" s="306"/>
      <c r="M40" s="306"/>
      <c r="N40" s="306"/>
      <c r="P40" s="306"/>
      <c r="Q40" s="306"/>
      <c r="R40" s="306"/>
      <c r="S40" s="306"/>
      <c r="T40" s="306"/>
      <c r="U40" s="306"/>
      <c r="V40" s="306"/>
      <c r="W40" s="306"/>
      <c r="X40" s="306"/>
      <c r="Y40" s="306"/>
      <c r="Z40" s="306"/>
      <c r="AA40" s="306"/>
      <c r="AH40" s="37"/>
    </row>
    <row r="41" spans="2:34" ht="18.75" customHeight="1" x14ac:dyDescent="0.3">
      <c r="C41" s="306"/>
      <c r="D41" s="306"/>
      <c r="E41" s="306"/>
      <c r="F41" s="306"/>
      <c r="G41" s="306"/>
      <c r="H41" s="306"/>
      <c r="I41" s="306"/>
      <c r="J41" s="306"/>
      <c r="K41" s="306"/>
      <c r="L41" s="306"/>
      <c r="M41" s="306"/>
      <c r="N41" s="306"/>
      <c r="P41" s="306"/>
      <c r="Q41" s="306"/>
      <c r="R41" s="306"/>
      <c r="S41" s="306"/>
      <c r="T41" s="306"/>
      <c r="U41" s="306"/>
      <c r="V41" s="306"/>
      <c r="W41" s="306"/>
      <c r="X41" s="306"/>
      <c r="Y41" s="306"/>
      <c r="Z41" s="306"/>
      <c r="AA41" s="306"/>
    </row>
    <row r="42" spans="2:34" ht="18.75" customHeight="1" x14ac:dyDescent="0.3">
      <c r="C42" s="306"/>
      <c r="D42" s="306"/>
      <c r="E42" s="306"/>
      <c r="F42" s="306"/>
      <c r="G42" s="306"/>
      <c r="H42" s="306"/>
      <c r="I42" s="306"/>
      <c r="J42" s="306"/>
      <c r="K42" s="306"/>
      <c r="L42" s="306"/>
      <c r="M42" s="306"/>
      <c r="N42" s="306"/>
      <c r="P42" s="306"/>
      <c r="Q42" s="306"/>
      <c r="R42" s="306"/>
      <c r="S42" s="306"/>
      <c r="T42" s="306"/>
      <c r="U42" s="306"/>
      <c r="V42" s="306"/>
      <c r="W42" s="306"/>
      <c r="X42" s="306"/>
      <c r="Y42" s="306"/>
      <c r="Z42" s="306"/>
      <c r="AA42" s="306"/>
    </row>
    <row r="43" spans="2:34" ht="18.75" customHeight="1" x14ac:dyDescent="0.3">
      <c r="C43" s="306"/>
      <c r="D43" s="306"/>
      <c r="E43" s="306"/>
      <c r="F43" s="306"/>
      <c r="G43" s="306"/>
      <c r="H43" s="306"/>
      <c r="I43" s="306"/>
      <c r="J43" s="306"/>
      <c r="K43" s="306"/>
      <c r="L43" s="306"/>
      <c r="M43" s="306"/>
      <c r="N43" s="306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</row>
    <row r="44" spans="2:34" ht="18.75" customHeight="1" x14ac:dyDescent="0.3">
      <c r="C44" s="306"/>
      <c r="D44" s="306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P44" s="306"/>
      <c r="Q44" s="306"/>
      <c r="R44" s="306"/>
      <c r="S44" s="306"/>
      <c r="T44" s="306"/>
      <c r="U44" s="306"/>
      <c r="V44" s="306"/>
      <c r="W44" s="306"/>
      <c r="X44" s="306"/>
      <c r="Y44" s="306"/>
      <c r="Z44" s="306"/>
      <c r="AA44" s="306"/>
    </row>
    <row r="45" spans="2:34" ht="18.75" customHeight="1" x14ac:dyDescent="0.3">
      <c r="C45" s="306"/>
      <c r="D45" s="306"/>
      <c r="E45" s="306"/>
      <c r="F45" s="306"/>
      <c r="G45" s="306"/>
      <c r="H45" s="306"/>
      <c r="I45" s="306"/>
      <c r="J45" s="306"/>
      <c r="K45" s="306"/>
      <c r="L45" s="306"/>
      <c r="M45" s="306"/>
      <c r="N45" s="306"/>
      <c r="P45" s="306"/>
      <c r="Q45" s="306"/>
      <c r="R45" s="306"/>
      <c r="S45" s="306"/>
      <c r="T45" s="306"/>
      <c r="U45" s="306"/>
      <c r="V45" s="306"/>
      <c r="W45" s="306"/>
      <c r="X45" s="306"/>
      <c r="Y45" s="306"/>
      <c r="Z45" s="306"/>
      <c r="AA45" s="306"/>
    </row>
    <row r="46" spans="2:34" ht="18.75" customHeight="1" x14ac:dyDescent="0.3">
      <c r="C46" s="306"/>
      <c r="D46" s="306"/>
      <c r="E46" s="306"/>
      <c r="F46" s="306"/>
      <c r="G46" s="306"/>
      <c r="H46" s="306"/>
      <c r="I46" s="306"/>
      <c r="J46" s="306"/>
      <c r="K46" s="306"/>
      <c r="L46" s="306"/>
      <c r="M46" s="306"/>
      <c r="N46" s="306"/>
      <c r="P46" s="306"/>
      <c r="Q46" s="306"/>
      <c r="R46" s="306"/>
      <c r="S46" s="306"/>
      <c r="T46" s="306"/>
      <c r="U46" s="306"/>
      <c r="V46" s="306"/>
      <c r="W46" s="306"/>
      <c r="X46" s="306"/>
      <c r="Y46" s="306"/>
      <c r="Z46" s="306"/>
      <c r="AA46" s="306"/>
    </row>
    <row r="47" spans="2:34" ht="18.75" customHeight="1" x14ac:dyDescent="0.3">
      <c r="C47" s="306"/>
      <c r="D47" s="306"/>
      <c r="E47" s="306"/>
      <c r="F47" s="306"/>
      <c r="G47" s="306"/>
      <c r="H47" s="306"/>
      <c r="I47" s="306"/>
      <c r="J47" s="306"/>
      <c r="K47" s="306"/>
      <c r="L47" s="306"/>
      <c r="M47" s="306"/>
      <c r="N47" s="306"/>
      <c r="P47" s="306"/>
      <c r="Q47" s="306"/>
      <c r="R47" s="306"/>
      <c r="S47" s="306"/>
      <c r="T47" s="306"/>
      <c r="U47" s="306"/>
      <c r="V47" s="306"/>
      <c r="W47" s="306"/>
      <c r="X47" s="306"/>
      <c r="Y47" s="306"/>
      <c r="Z47" s="306"/>
      <c r="AA47" s="306"/>
    </row>
    <row r="48" spans="2:34" ht="18.75" customHeight="1" x14ac:dyDescent="0.3">
      <c r="C48" s="306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</row>
    <row r="49" spans="2:27" ht="18.75" customHeight="1" x14ac:dyDescent="0.3">
      <c r="C49" s="306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P49" s="306"/>
      <c r="Q49" s="306"/>
      <c r="R49" s="306"/>
      <c r="S49" s="306"/>
      <c r="T49" s="306"/>
      <c r="U49" s="306"/>
      <c r="V49" s="306"/>
      <c r="W49" s="306"/>
      <c r="X49" s="306"/>
      <c r="Y49" s="306"/>
      <c r="Z49" s="306"/>
      <c r="AA49" s="306"/>
    </row>
    <row r="50" spans="2:27" ht="18.75" customHeight="1" x14ac:dyDescent="0.3">
      <c r="C50" s="306"/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  <c r="P50" s="306"/>
      <c r="Q50" s="306"/>
      <c r="R50" s="306"/>
      <c r="S50" s="306"/>
      <c r="T50" s="306"/>
      <c r="U50" s="306"/>
      <c r="V50" s="306"/>
      <c r="W50" s="306"/>
      <c r="X50" s="306"/>
      <c r="Y50" s="306"/>
      <c r="Z50" s="306"/>
      <c r="AA50" s="306"/>
    </row>
    <row r="51" spans="2:27" ht="18.75" customHeight="1" thickBot="1" x14ac:dyDescent="0.35">
      <c r="C51" s="306"/>
      <c r="D51" s="306"/>
      <c r="E51" s="306"/>
      <c r="F51" s="306"/>
      <c r="G51" s="306"/>
      <c r="H51" s="306"/>
      <c r="I51" s="306"/>
      <c r="J51" s="306"/>
      <c r="K51" s="306"/>
      <c r="L51" s="306"/>
      <c r="M51" s="306"/>
      <c r="N51" s="306"/>
      <c r="P51" s="306"/>
      <c r="Q51" s="306"/>
      <c r="R51" s="306"/>
      <c r="S51" s="306"/>
      <c r="T51" s="306"/>
      <c r="U51" s="306"/>
      <c r="V51" s="306"/>
      <c r="W51" s="306"/>
      <c r="X51" s="306"/>
      <c r="Y51" s="306"/>
      <c r="Z51" s="306"/>
      <c r="AA51" s="306"/>
    </row>
    <row r="52" spans="2:27" ht="18.75" customHeight="1" x14ac:dyDescent="0.3">
      <c r="C52" s="307" t="str">
        <f>Configuracion!S5</f>
        <v>Arena Pernambuco - Recife</v>
      </c>
      <c r="D52" s="308"/>
      <c r="E52" s="308"/>
      <c r="F52" s="308"/>
      <c r="G52" s="308"/>
      <c r="H52" s="308"/>
      <c r="I52" s="308"/>
      <c r="J52" s="308"/>
      <c r="K52" s="308"/>
      <c r="L52" s="308"/>
      <c r="M52" s="308"/>
      <c r="N52" s="309"/>
      <c r="P52" s="307" t="str">
        <f>Configuracion!S6</f>
        <v>Arena Fonte Nova - Salvador</v>
      </c>
      <c r="Q52" s="308"/>
      <c r="R52" s="308"/>
      <c r="S52" s="308"/>
      <c r="T52" s="308"/>
      <c r="U52" s="308"/>
      <c r="V52" s="308"/>
      <c r="W52" s="308"/>
      <c r="X52" s="308"/>
      <c r="Y52" s="308"/>
      <c r="Z52" s="308"/>
      <c r="AA52" s="309"/>
    </row>
    <row r="53" spans="2:27" ht="18.75" customHeight="1" thickBot="1" x14ac:dyDescent="0.35">
      <c r="C53" s="310" t="str">
        <f ca="1">C34</f>
        <v>Año de Construcción:</v>
      </c>
      <c r="D53" s="311"/>
      <c r="E53" s="311"/>
      <c r="F53" s="311"/>
      <c r="G53" s="116">
        <v>2012</v>
      </c>
      <c r="H53" s="117"/>
      <c r="I53" s="312" t="str">
        <f ca="1">I34</f>
        <v>Capacidad:</v>
      </c>
      <c r="J53" s="312"/>
      <c r="K53" s="312"/>
      <c r="L53" s="118">
        <v>44248</v>
      </c>
      <c r="M53" s="313" t="str">
        <f ca="1">M34</f>
        <v>localidades</v>
      </c>
      <c r="N53" s="314"/>
      <c r="P53" s="315" t="str">
        <f ca="1">P34</f>
        <v>Año de Construcción:</v>
      </c>
      <c r="Q53" s="316"/>
      <c r="R53" s="316"/>
      <c r="S53" s="316"/>
      <c r="T53" s="109">
        <v>1951</v>
      </c>
      <c r="U53" s="110"/>
      <c r="V53" s="317" t="str">
        <f ca="1">V34</f>
        <v>Capacidad:</v>
      </c>
      <c r="W53" s="317"/>
      <c r="X53" s="317"/>
      <c r="Y53" s="108">
        <v>48747</v>
      </c>
      <c r="Z53" s="318" t="str">
        <f ca="1">Z34</f>
        <v>localidades</v>
      </c>
      <c r="AA53" s="319"/>
    </row>
    <row r="54" spans="2:27" ht="18.75" customHeight="1" thickBot="1" x14ac:dyDescent="0.35">
      <c r="C54" s="303" t="str">
        <f ca="1">Traducciones!C6</f>
        <v>Partido</v>
      </c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5"/>
      <c r="P54" s="303" t="str">
        <f ca="1">C54</f>
        <v>Partido</v>
      </c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5"/>
    </row>
    <row r="55" spans="2:27" ht="18.75" customHeight="1" x14ac:dyDescent="0.3">
      <c r="B55" s="28">
        <v>11</v>
      </c>
      <c r="C55" s="30"/>
      <c r="D55" s="291" t="str">
        <f ca="1">VLOOKUP($B55,Configuracion!$D$42:$K$57,Estadio!D$1,FALSE)</f>
        <v>Italia</v>
      </c>
      <c r="E55" s="291"/>
      <c r="F55" s="291"/>
      <c r="G55" s="291"/>
      <c r="H55" s="111">
        <f ca="1">VLOOKUP(B55,Configuracion!$D$42:$K$57,Estadio!H$1,FALSE)</f>
        <v>4</v>
      </c>
      <c r="I55" s="111">
        <f ca="1">VLOOKUP($B55,Configuracion!$D$42:$K$57,Estadio!I$1,FALSE)</f>
        <v>3</v>
      </c>
      <c r="J55" s="291" t="str">
        <f ca="1">VLOOKUP($B55,Configuracion!$D$42:$K$57,Estadio!J$1,FALSE)</f>
        <v>Japón</v>
      </c>
      <c r="K55" s="291"/>
      <c r="L55" s="291"/>
      <c r="M55" s="291"/>
      <c r="N55" s="32"/>
      <c r="O55" s="28">
        <v>14</v>
      </c>
      <c r="P55" s="30"/>
      <c r="Q55" s="291" t="str">
        <f ca="1">VLOOKUP($O55,Configuracion!$D$42:$K$57,Estadio!Q$1,FALSE)</f>
        <v>Italia</v>
      </c>
      <c r="R55" s="291"/>
      <c r="S55" s="291"/>
      <c r="T55" s="291"/>
      <c r="U55" s="111">
        <f ca="1">VLOOKUP(O55,Configuracion!$D$42:$K$57,Estadio!U$1,FALSE)</f>
        <v>2</v>
      </c>
      <c r="V55" s="111">
        <f ca="1">VLOOKUP($O55,Configuracion!$D$42:$K$57,Estadio!V$1,FALSE)</f>
        <v>4</v>
      </c>
      <c r="W55" s="291" t="str">
        <f ca="1">VLOOKUP($O55,Configuracion!$D$42:$K$57,Estadio!W$1,FALSE)</f>
        <v>Brasil</v>
      </c>
      <c r="X55" s="291"/>
      <c r="Y55" s="291"/>
      <c r="Z55" s="291"/>
      <c r="AA55" s="32"/>
    </row>
    <row r="56" spans="2:27" ht="18.75" customHeight="1" x14ac:dyDescent="0.3">
      <c r="B56" s="28">
        <v>12</v>
      </c>
      <c r="C56" s="33"/>
      <c r="D56" s="302" t="str">
        <f ca="1">VLOOKUP($B56,Configuracion!$D$42:$K$57,Estadio!D$1,FALSE)</f>
        <v>España</v>
      </c>
      <c r="E56" s="302"/>
      <c r="F56" s="302"/>
      <c r="G56" s="302"/>
      <c r="H56" s="112">
        <f ca="1">VLOOKUP(B56,Configuracion!$D$42:$K$57,Estadio!H$1,FALSE)</f>
        <v>2</v>
      </c>
      <c r="I56" s="112">
        <f ca="1">VLOOKUP($B56,Configuracion!$D$42:$K$57,Estadio!I$1,FALSE)</f>
        <v>1</v>
      </c>
      <c r="J56" s="302" t="str">
        <f ca="1">VLOOKUP($B56,Configuracion!$D$42:$K$57,Estadio!J$1,FALSE)</f>
        <v>Uruguay</v>
      </c>
      <c r="K56" s="302"/>
      <c r="L56" s="302"/>
      <c r="M56" s="302"/>
      <c r="N56" s="113"/>
      <c r="O56" s="28">
        <v>15</v>
      </c>
      <c r="P56" s="33"/>
      <c r="Q56" s="291" t="str">
        <f ca="1">VLOOKUP($O56,Configuracion!$D$42:$K$57,Estadio!Q$1,FALSE)</f>
        <v>Nigeria</v>
      </c>
      <c r="R56" s="291"/>
      <c r="S56" s="291"/>
      <c r="T56" s="291"/>
      <c r="U56" s="112">
        <f ca="1">VLOOKUP(O56,Configuracion!$D$42:$K$57,Estadio!U$1,FALSE)</f>
        <v>1</v>
      </c>
      <c r="V56" s="112">
        <f ca="1">VLOOKUP($B56,Configuracion!$D$42:$K$57,Estadio!V$1,FALSE)</f>
        <v>1</v>
      </c>
      <c r="W56" s="291" t="str">
        <f ca="1">VLOOKUP($O56,Configuracion!$D$42:$K$57,Estadio!W$1,FALSE)</f>
        <v>Uruguay</v>
      </c>
      <c r="X56" s="291"/>
      <c r="Y56" s="291"/>
      <c r="Z56" s="291"/>
      <c r="AA56" s="113"/>
    </row>
    <row r="57" spans="2:27" ht="18.75" customHeight="1" thickBot="1" x14ac:dyDescent="0.35">
      <c r="B57" s="28">
        <v>13</v>
      </c>
      <c r="C57" s="34"/>
      <c r="D57" s="301" t="str">
        <f ca="1">VLOOKUP($B57,Configuracion!$D$42:$K$57,Estadio!D$1,FALSE)</f>
        <v>Uruguay</v>
      </c>
      <c r="E57" s="301"/>
      <c r="F57" s="301"/>
      <c r="G57" s="301"/>
      <c r="H57" s="114">
        <f ca="1">VLOOKUP(B57,Configuracion!$D$42:$K$57,Estadio!H$1,FALSE)</f>
        <v>8</v>
      </c>
      <c r="I57" s="114">
        <f ca="1">VLOOKUP($B57,Configuracion!$D$42:$K$57,Estadio!I$1,FALSE)</f>
        <v>0</v>
      </c>
      <c r="J57" s="301" t="str">
        <f ca="1">VLOOKUP($B57,Configuracion!$D$42:$K$57,Estadio!J$1,FALSE)</f>
        <v>Tahití</v>
      </c>
      <c r="K57" s="301"/>
      <c r="L57" s="301"/>
      <c r="M57" s="301"/>
      <c r="N57" s="115"/>
      <c r="O57" s="28">
        <v>16</v>
      </c>
      <c r="P57" s="34"/>
      <c r="Q57" s="301" t="str">
        <f ca="1">VLOOKUP($O57,Configuracion!$D$42:$K$57,Estadio!Q$1,FALSE)</f>
        <v>Uruguay</v>
      </c>
      <c r="R57" s="301"/>
      <c r="S57" s="301"/>
      <c r="T57" s="301"/>
      <c r="U57" s="114">
        <f ca="1">VLOOKUP(O57,Configuracion!$D$42:$K$57,Estadio!U$1,FALSE)</f>
        <v>4</v>
      </c>
      <c r="V57" s="114">
        <f ca="1">VLOOKUP($B57,Configuracion!$D$42:$K$57,Estadio!V$1,FALSE)</f>
        <v>0</v>
      </c>
      <c r="W57" s="301" t="str">
        <f ca="1">VLOOKUP($O57,Configuracion!$D$42:$K$57,Estadio!W$1,FALSE)</f>
        <v>Italia</v>
      </c>
      <c r="X57" s="301"/>
      <c r="Y57" s="301"/>
      <c r="Z57" s="301"/>
      <c r="AA57" s="115"/>
    </row>
    <row r="58" spans="2:27" ht="18.75" customHeight="1" x14ac:dyDescent="0.3">
      <c r="O58" s="28"/>
    </row>
  </sheetData>
  <sheetProtection sheet="1" objects="1" scenarios="1"/>
  <mergeCells count="68">
    <mergeCell ref="P54:AA54"/>
    <mergeCell ref="W19:Z19"/>
    <mergeCell ref="P16:AA16"/>
    <mergeCell ref="C16:N16"/>
    <mergeCell ref="C35:N35"/>
    <mergeCell ref="P35:AA35"/>
    <mergeCell ref="Q17:T17"/>
    <mergeCell ref="W17:Z17"/>
    <mergeCell ref="Q18:T18"/>
    <mergeCell ref="W18:Z18"/>
    <mergeCell ref="D17:G17"/>
    <mergeCell ref="D18:G18"/>
    <mergeCell ref="D19:G19"/>
    <mergeCell ref="J17:M17"/>
    <mergeCell ref="J18:M18"/>
    <mergeCell ref="J19:M19"/>
    <mergeCell ref="Q36:T36"/>
    <mergeCell ref="W36:Z36"/>
    <mergeCell ref="D36:G36"/>
    <mergeCell ref="P2:AA13"/>
    <mergeCell ref="P14:AA14"/>
    <mergeCell ref="P15:S15"/>
    <mergeCell ref="V15:X15"/>
    <mergeCell ref="Z15:AA15"/>
    <mergeCell ref="I15:K15"/>
    <mergeCell ref="C2:N13"/>
    <mergeCell ref="C14:N14"/>
    <mergeCell ref="C15:F15"/>
    <mergeCell ref="M15:N15"/>
    <mergeCell ref="Q19:T19"/>
    <mergeCell ref="C21:N32"/>
    <mergeCell ref="C33:N33"/>
    <mergeCell ref="C34:F34"/>
    <mergeCell ref="I34:K34"/>
    <mergeCell ref="M34:N34"/>
    <mergeCell ref="P21:AA32"/>
    <mergeCell ref="P33:AA33"/>
    <mergeCell ref="P34:S34"/>
    <mergeCell ref="V34:X34"/>
    <mergeCell ref="Z34:AA34"/>
    <mergeCell ref="P40:AA51"/>
    <mergeCell ref="P52:AA52"/>
    <mergeCell ref="P53:S53"/>
    <mergeCell ref="V53:X53"/>
    <mergeCell ref="Z53:AA53"/>
    <mergeCell ref="J36:M36"/>
    <mergeCell ref="D37:G37"/>
    <mergeCell ref="J37:M37"/>
    <mergeCell ref="C54:N54"/>
    <mergeCell ref="D55:G55"/>
    <mergeCell ref="J55:M55"/>
    <mergeCell ref="C40:N51"/>
    <mergeCell ref="C52:N52"/>
    <mergeCell ref="C53:F53"/>
    <mergeCell ref="I53:K53"/>
    <mergeCell ref="M53:N53"/>
    <mergeCell ref="D38:G38"/>
    <mergeCell ref="J38:M38"/>
    <mergeCell ref="D56:G56"/>
    <mergeCell ref="J56:M56"/>
    <mergeCell ref="D57:G57"/>
    <mergeCell ref="J57:M57"/>
    <mergeCell ref="Q55:T55"/>
    <mergeCell ref="W55:Z55"/>
    <mergeCell ref="Q56:T56"/>
    <mergeCell ref="W56:Z56"/>
    <mergeCell ref="Q57:T57"/>
    <mergeCell ref="W57:Z57"/>
  </mergeCells>
  <hyperlinks>
    <hyperlink ref="A4" r:id="rId1"/>
    <hyperlink ref="A5" location="Portada!A1" display="Portada!A1"/>
    <hyperlink ref="A6" location="Plantillas!A1" display="Plantillas!A1"/>
    <hyperlink ref="A7" location="Fichas!A1" display="Fichas!A1"/>
    <hyperlink ref="A8" location="Calendario!A1" display="Calendario!A1"/>
    <hyperlink ref="A9" location="Estadio!A1" display="Estadio!A1"/>
    <hyperlink ref="A10" location="'Grupo A'!A1" display="'Grupo A'!A1"/>
    <hyperlink ref="A11" location="'Grupo B'!A1" display="'Grupo B'!A1"/>
    <hyperlink ref="A12" location="'Fase Final'!A1" display="'Fase Final'!A1"/>
    <hyperlink ref="A13" location="Estadisticas!A1" display="Estadisticas!A1"/>
    <hyperlink ref="A15" location="Version!A1" display="Version!A1"/>
    <hyperlink ref="A14" location="Palmares!A1" display="Palmares!A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E18"/>
  <sheetViews>
    <sheetView showGridLines="0" showRowColHeaders="0" zoomScaleNormal="100" workbookViewId="0">
      <selection activeCell="A11" sqref="A11"/>
    </sheetView>
  </sheetViews>
  <sheetFormatPr baseColWidth="10" defaultColWidth="0" defaultRowHeight="18.75" customHeight="1" zeroHeight="1" x14ac:dyDescent="0.3"/>
  <cols>
    <col min="1" max="1" width="27.140625" style="29" customWidth="1"/>
    <col min="2" max="3" width="3.5703125" style="27" hidden="1" customWidth="1"/>
    <col min="4" max="4" width="3.5703125" style="27" customWidth="1"/>
    <col min="5" max="6" width="6.140625" style="27" customWidth="1"/>
    <col min="7" max="7" width="18.42578125" style="27" customWidth="1"/>
    <col min="8" max="13" width="6.140625" style="27" customWidth="1"/>
    <col min="14" max="14" width="6.42578125" style="27" customWidth="1"/>
    <col min="15" max="15" width="24.28515625" style="27" customWidth="1"/>
    <col min="16" max="16" width="2.7109375" style="27" hidden="1" customWidth="1"/>
    <col min="17" max="17" width="38.7109375" style="27" bestFit="1" customWidth="1"/>
    <col min="18" max="18" width="3.7109375" style="27" hidden="1" customWidth="1"/>
    <col min="19" max="19" width="5.5703125" style="27" bestFit="1" customWidth="1"/>
    <col min="20" max="20" width="5.7109375" style="27" customWidth="1"/>
    <col min="21" max="21" width="11.42578125" style="27" hidden="1" customWidth="1"/>
    <col min="22" max="22" width="2" style="27" hidden="1" customWidth="1"/>
    <col min="23" max="23" width="5.7109375" style="27" hidden="1" customWidth="1"/>
    <col min="24" max="24" width="11.42578125" style="27" hidden="1" customWidth="1"/>
    <col min="25" max="31" width="3.7109375" style="27" hidden="1" customWidth="1"/>
    <col min="32" max="16384" width="11.42578125" style="27" hidden="1"/>
  </cols>
  <sheetData>
    <row r="1" spans="1:24" ht="18.75" customHeight="1" thickBot="1" x14ac:dyDescent="0.35">
      <c r="A1" s="26" t="str">
        <f ca="1">Traducciones!C58</f>
        <v>Copa Confederaciones</v>
      </c>
    </row>
    <row r="2" spans="1:24" ht="18.75" customHeight="1" thickBot="1" x14ac:dyDescent="0.35">
      <c r="A2" s="26">
        <v>2013</v>
      </c>
      <c r="E2" s="170" t="str">
        <f ca="1">Traducciones!C5</f>
        <v>Jor.</v>
      </c>
      <c r="F2" s="324" t="str">
        <f ca="1">Traducciones!C6</f>
        <v>Partido</v>
      </c>
      <c r="G2" s="324"/>
      <c r="H2" s="324"/>
      <c r="I2" s="324"/>
      <c r="J2" s="324"/>
      <c r="K2" s="324"/>
      <c r="L2" s="324"/>
      <c r="M2" s="325"/>
      <c r="N2" s="121" t="str">
        <f ca="1">Traducciones!C7</f>
        <v>Hora</v>
      </c>
      <c r="O2" s="122" t="str">
        <f ca="1">Traducciones!C8</f>
        <v>Fecha</v>
      </c>
      <c r="P2" s="171"/>
      <c r="Q2" s="172" t="str">
        <f ca="1">Traducciones!C9</f>
        <v>Sede</v>
      </c>
    </row>
    <row r="3" spans="1:24" ht="18.75" customHeight="1" x14ac:dyDescent="0.3">
      <c r="A3" s="29" t="s">
        <v>403</v>
      </c>
      <c r="B3" s="173">
        <f>IF(ISBLANK(I3),0,1)</f>
        <v>1</v>
      </c>
      <c r="C3" s="173">
        <f>IF(H3&gt;I3,1,0)</f>
        <v>1</v>
      </c>
      <c r="D3" s="173"/>
      <c r="E3" s="30">
        <v>1</v>
      </c>
      <c r="F3" s="291" t="str">
        <f ca="1">Configuracion!C4</f>
        <v>Brasil</v>
      </c>
      <c r="G3" s="291"/>
      <c r="H3" s="174">
        <v>3</v>
      </c>
      <c r="I3" s="174">
        <v>0</v>
      </c>
      <c r="J3" s="291" t="str">
        <f ca="1">Configuracion!C5</f>
        <v>Japón</v>
      </c>
      <c r="K3" s="291"/>
      <c r="L3" s="291"/>
      <c r="M3" s="292"/>
      <c r="N3" s="175" t="str">
        <f ca="1">Horas!F2</f>
        <v>21:00</v>
      </c>
      <c r="O3" s="176" t="str">
        <f ca="1">Horas!F1</f>
        <v>15/06/2013</v>
      </c>
      <c r="P3" s="177">
        <v>4</v>
      </c>
      <c r="Q3" s="149" t="str">
        <f t="shared" ref="Q3:Q8" si="0">LOOKUP(P3,id_estadio,estadio)</f>
        <v>Estadio Nacional - Brasilia</v>
      </c>
      <c r="R3" s="173">
        <f>IF(I3&gt;H3,1,0)</f>
        <v>0</v>
      </c>
      <c r="S3" s="223" t="str">
        <f ca="1">HYPERLINK(X3,Traducciones!C101)</f>
        <v>Ficha</v>
      </c>
      <c r="U3" s="220" t="str">
        <f t="shared" ref="U3:U8" si="1">"part" &amp; V3</f>
        <v>part1</v>
      </c>
      <c r="V3" s="27">
        <v>1</v>
      </c>
      <c r="X3" s="222" t="str">
        <f ca="1">SUBSTITUTE(LEFT(CELL("direccion",Fichas!$E$1),LEN(CELL("direccion",Fichas!$E$1))-4) &amp; U3,"'","")</f>
        <v>[confederaciones2013.xlsx]Fichas!part1</v>
      </c>
    </row>
    <row r="4" spans="1:24" ht="18.75" customHeight="1" x14ac:dyDescent="0.3">
      <c r="A4" s="29" t="s">
        <v>394</v>
      </c>
      <c r="B4" s="173">
        <f t="shared" ref="B4:B8" si="2">IF(ISBLANK(I4),0,1)</f>
        <v>1</v>
      </c>
      <c r="C4" s="173">
        <f t="shared" ref="C4:C8" si="3">IF(H4&gt;I4,1,0)</f>
        <v>0</v>
      </c>
      <c r="D4" s="173"/>
      <c r="E4" s="33">
        <v>1</v>
      </c>
      <c r="F4" s="302" t="str">
        <f ca="1">Configuracion!C6</f>
        <v>Méjico</v>
      </c>
      <c r="G4" s="302"/>
      <c r="H4" s="178">
        <v>1</v>
      </c>
      <c r="I4" s="178">
        <v>2</v>
      </c>
      <c r="J4" s="302" t="str">
        <f ca="1">Configuracion!C7</f>
        <v>Italia</v>
      </c>
      <c r="K4" s="302"/>
      <c r="L4" s="302"/>
      <c r="M4" s="326"/>
      <c r="N4" s="179" t="str">
        <f ca="1">Horas!G2</f>
        <v>21:00</v>
      </c>
      <c r="O4" s="180" t="str">
        <f ca="1">Horas!G1</f>
        <v>16/06/2013</v>
      </c>
      <c r="P4" s="181">
        <v>3</v>
      </c>
      <c r="Q4" s="182" t="str">
        <f t="shared" si="0"/>
        <v>Estadio Maracaná - Río de Janeiro</v>
      </c>
      <c r="R4" s="173">
        <f t="shared" ref="R4:R8" si="4">IF(I4&gt;H4,1,0)</f>
        <v>1</v>
      </c>
      <c r="S4" s="223" t="str">
        <f ca="1">HYPERLINK(X4,Traducciones!C101)</f>
        <v>Ficha</v>
      </c>
      <c r="U4" s="220" t="str">
        <f t="shared" si="1"/>
        <v>part2</v>
      </c>
      <c r="V4" s="27">
        <v>2</v>
      </c>
      <c r="X4" s="222" t="str">
        <f ca="1">SUBSTITUTE(LEFT(CELL("direccion",Fichas!$E$1),LEN(CELL("direccion",Fichas!$E$1))-4) &amp; U4,"'","")</f>
        <v>[confederaciones2013.xlsx]Fichas!part2</v>
      </c>
    </row>
    <row r="5" spans="1:24" ht="18.75" customHeight="1" x14ac:dyDescent="0.3">
      <c r="A5" s="26" t="str">
        <f ca="1">Traducciones!C62</f>
        <v>Portada</v>
      </c>
      <c r="B5" s="173">
        <f t="shared" si="2"/>
        <v>1</v>
      </c>
      <c r="C5" s="173">
        <f t="shared" si="3"/>
        <v>1</v>
      </c>
      <c r="D5" s="173"/>
      <c r="E5" s="33">
        <v>2</v>
      </c>
      <c r="F5" s="302" t="str">
        <f ca="1">Configuracion!C4</f>
        <v>Brasil</v>
      </c>
      <c r="G5" s="302"/>
      <c r="H5" s="178">
        <v>2</v>
      </c>
      <c r="I5" s="178">
        <v>0</v>
      </c>
      <c r="J5" s="302" t="str">
        <f ca="1">Configuracion!C6</f>
        <v>Méjico</v>
      </c>
      <c r="K5" s="302"/>
      <c r="L5" s="302"/>
      <c r="M5" s="326"/>
      <c r="N5" s="179" t="str">
        <f ca="1">Horas!J2</f>
        <v>21:00</v>
      </c>
      <c r="O5" s="180" t="str">
        <f ca="1">Horas!J1</f>
        <v>19/06/2013</v>
      </c>
      <c r="P5" s="181">
        <v>2</v>
      </c>
      <c r="Q5" s="182" t="str">
        <f t="shared" si="0"/>
        <v>Estadio Castelão - Fortaleza</v>
      </c>
      <c r="R5" s="173">
        <f t="shared" si="4"/>
        <v>0</v>
      </c>
      <c r="S5" s="223" t="str">
        <f ca="1">HYPERLINK(X5,Traducciones!C101)</f>
        <v>Ficha</v>
      </c>
      <c r="U5" s="220" t="str">
        <f t="shared" si="1"/>
        <v>part5</v>
      </c>
      <c r="V5" s="27">
        <v>5</v>
      </c>
      <c r="X5" s="222" t="str">
        <f ca="1">SUBSTITUTE(LEFT(CELL("direccion",Fichas!$E$1),LEN(CELL("direccion",Fichas!$E$1))-4) &amp; U5,"'","")</f>
        <v>[confederaciones2013.xlsx]Fichas!part5</v>
      </c>
    </row>
    <row r="6" spans="1:24" ht="18.75" customHeight="1" x14ac:dyDescent="0.3">
      <c r="A6" s="29" t="str">
        <f ca="1">Traducciones!C63</f>
        <v>Plantillas</v>
      </c>
      <c r="B6" s="173">
        <f t="shared" si="2"/>
        <v>1</v>
      </c>
      <c r="C6" s="173">
        <f t="shared" si="3"/>
        <v>1</v>
      </c>
      <c r="D6" s="173"/>
      <c r="E6" s="33">
        <v>2</v>
      </c>
      <c r="F6" s="302" t="str">
        <f ca="1">Configuracion!C7</f>
        <v>Italia</v>
      </c>
      <c r="G6" s="302"/>
      <c r="H6" s="178">
        <v>4</v>
      </c>
      <c r="I6" s="178">
        <v>3</v>
      </c>
      <c r="J6" s="302" t="str">
        <f ca="1">Configuracion!C5</f>
        <v>Japón</v>
      </c>
      <c r="K6" s="302"/>
      <c r="L6" s="302"/>
      <c r="M6" s="326"/>
      <c r="N6" s="179" t="str">
        <f ca="1">Horas!K2</f>
        <v>00:00</v>
      </c>
      <c r="O6" s="180" t="str">
        <f ca="1">Horas!K1</f>
        <v>20/06/2013</v>
      </c>
      <c r="P6" s="181">
        <v>5</v>
      </c>
      <c r="Q6" s="182" t="str">
        <f t="shared" si="0"/>
        <v>Arena Pernambuco - Recife</v>
      </c>
      <c r="R6" s="173">
        <f t="shared" si="4"/>
        <v>0</v>
      </c>
      <c r="S6" s="223" t="str">
        <f ca="1">HYPERLINK(X6,Traducciones!C101)</f>
        <v>Ficha</v>
      </c>
      <c r="U6" s="220" t="str">
        <f t="shared" si="1"/>
        <v>part6</v>
      </c>
      <c r="V6" s="27">
        <v>6</v>
      </c>
      <c r="X6" s="222" t="str">
        <f ca="1">SUBSTITUTE(LEFT(CELL("direccion",Fichas!$E$1),LEN(CELL("direccion",Fichas!$E$1))-4) &amp; U6,"'","")</f>
        <v>[confederaciones2013.xlsx]Fichas!part6</v>
      </c>
    </row>
    <row r="7" spans="1:24" ht="18.75" customHeight="1" x14ac:dyDescent="0.3">
      <c r="A7" s="26" t="str">
        <f ca="1">Traducciones!C64</f>
        <v>Fichas de Partidos</v>
      </c>
      <c r="B7" s="173">
        <f t="shared" si="2"/>
        <v>1</v>
      </c>
      <c r="C7" s="173">
        <f t="shared" si="3"/>
        <v>0</v>
      </c>
      <c r="D7" s="173"/>
      <c r="E7" s="33">
        <v>3</v>
      </c>
      <c r="F7" s="302" t="str">
        <f ca="1">Configuracion!C7</f>
        <v>Italia</v>
      </c>
      <c r="G7" s="302"/>
      <c r="H7" s="178">
        <v>2</v>
      </c>
      <c r="I7" s="178">
        <v>4</v>
      </c>
      <c r="J7" s="302" t="str">
        <f ca="1">Configuracion!C4</f>
        <v>Brasil</v>
      </c>
      <c r="K7" s="302"/>
      <c r="L7" s="302"/>
      <c r="M7" s="326"/>
      <c r="N7" s="179" t="str">
        <f ca="1">Horas!N2</f>
        <v>21:00</v>
      </c>
      <c r="O7" s="180" t="str">
        <f ca="1">Horas!N1</f>
        <v>22/06/2013</v>
      </c>
      <c r="P7" s="181">
        <v>6</v>
      </c>
      <c r="Q7" s="182" t="str">
        <f t="shared" si="0"/>
        <v>Arena Fonte Nova - Salvador</v>
      </c>
      <c r="R7" s="173">
        <f t="shared" si="4"/>
        <v>1</v>
      </c>
      <c r="S7" s="223" t="str">
        <f ca="1">HYPERLINK(X7,Traducciones!C101)</f>
        <v>Ficha</v>
      </c>
      <c r="U7" s="220" t="str">
        <f t="shared" si="1"/>
        <v>part9</v>
      </c>
      <c r="V7" s="27">
        <v>9</v>
      </c>
      <c r="X7" s="222" t="str">
        <f ca="1">SUBSTITUTE(LEFT(CELL("direccion",Fichas!$E$1),LEN(CELL("direccion",Fichas!$E$1))-4) &amp; U7,"'","")</f>
        <v>[confederaciones2013.xlsx]Fichas!part9</v>
      </c>
    </row>
    <row r="8" spans="1:24" ht="18.75" customHeight="1" thickBot="1" x14ac:dyDescent="0.35">
      <c r="A8" s="29" t="str">
        <f ca="1">Traducciones!C65</f>
        <v>Calendario</v>
      </c>
      <c r="B8" s="173">
        <f t="shared" si="2"/>
        <v>1</v>
      </c>
      <c r="C8" s="173">
        <f t="shared" si="3"/>
        <v>0</v>
      </c>
      <c r="D8" s="173"/>
      <c r="E8" s="34">
        <v>3</v>
      </c>
      <c r="F8" s="301" t="str">
        <f ca="1">Configuracion!C5</f>
        <v>Japón</v>
      </c>
      <c r="G8" s="301"/>
      <c r="H8" s="183">
        <v>1</v>
      </c>
      <c r="I8" s="183">
        <v>2</v>
      </c>
      <c r="J8" s="301" t="str">
        <f ca="1">Configuracion!C6</f>
        <v>Méjico</v>
      </c>
      <c r="K8" s="301"/>
      <c r="L8" s="301"/>
      <c r="M8" s="327"/>
      <c r="N8" s="184" t="str">
        <f ca="1">Horas!O2</f>
        <v>21:00</v>
      </c>
      <c r="O8" s="185" t="str">
        <f ca="1">Horas!O1</f>
        <v>22/06/2013</v>
      </c>
      <c r="P8" s="186">
        <v>1</v>
      </c>
      <c r="Q8" s="146" t="str">
        <f t="shared" si="0"/>
        <v>Estadio Mineirão - Belo Horizonte</v>
      </c>
      <c r="R8" s="173">
        <f t="shared" si="4"/>
        <v>1</v>
      </c>
      <c r="S8" s="223" t="str">
        <f ca="1">HYPERLINK(X8,Traducciones!C101)</f>
        <v>Ficha</v>
      </c>
      <c r="U8" s="220" t="str">
        <f t="shared" si="1"/>
        <v>part10</v>
      </c>
      <c r="V8" s="27">
        <v>10</v>
      </c>
      <c r="X8" s="222" t="str">
        <f ca="1">SUBSTITUTE(LEFT(CELL("direccion",Fichas!$E$1),LEN(CELL("direccion",Fichas!$E$1))-4) &amp; U8,"'","")</f>
        <v>[confederaciones2013.xlsx]Fichas!part10</v>
      </c>
    </row>
    <row r="9" spans="1:24" ht="18.75" customHeight="1" thickBot="1" x14ac:dyDescent="0.35">
      <c r="A9" s="26" t="str">
        <f ca="1">Traducciones!C66</f>
        <v>Sedes</v>
      </c>
      <c r="B9" s="173"/>
      <c r="C9" s="173"/>
      <c r="D9" s="173"/>
      <c r="E9" s="173"/>
      <c r="F9" s="187"/>
      <c r="G9" s="188">
        <v>2</v>
      </c>
      <c r="H9" s="188">
        <v>8</v>
      </c>
      <c r="I9" s="188">
        <v>9</v>
      </c>
      <c r="J9" s="188">
        <v>10</v>
      </c>
      <c r="K9" s="188">
        <v>11</v>
      </c>
      <c r="L9" s="188">
        <v>12</v>
      </c>
      <c r="M9" s="188">
        <v>13</v>
      </c>
      <c r="N9" s="188">
        <v>14</v>
      </c>
      <c r="O9" s="173"/>
      <c r="P9" s="173"/>
      <c r="Q9" s="173"/>
      <c r="R9" s="173"/>
      <c r="S9" s="223"/>
      <c r="T9" s="173"/>
      <c r="U9" s="220"/>
    </row>
    <row r="10" spans="1:24" ht="18.75" customHeight="1" thickBot="1" x14ac:dyDescent="0.35">
      <c r="A10" s="29" t="str">
        <f ca="1">Traducciones!C67</f>
        <v>Grupo A</v>
      </c>
      <c r="E10" s="69"/>
      <c r="F10" s="298" t="str">
        <f ca="1">Configuracion!C3</f>
        <v>Equipo</v>
      </c>
      <c r="G10" s="300"/>
      <c r="H10" s="189" t="str">
        <f ca="1">Configuracion!I3</f>
        <v>Pts</v>
      </c>
      <c r="I10" s="189" t="str">
        <f ca="1">Configuracion!J3</f>
        <v>PJ</v>
      </c>
      <c r="J10" s="189" t="str">
        <f ca="1">Configuracion!K3</f>
        <v>PG</v>
      </c>
      <c r="K10" s="189" t="str">
        <f ca="1">Configuracion!L3</f>
        <v>PE</v>
      </c>
      <c r="L10" s="189" t="str">
        <f ca="1">Configuracion!M3</f>
        <v>PP</v>
      </c>
      <c r="M10" s="189" t="str">
        <f ca="1">Configuracion!N3</f>
        <v>GF</v>
      </c>
      <c r="N10" s="122" t="str">
        <f ca="1">Configuracion!O3</f>
        <v>GC</v>
      </c>
      <c r="S10" s="223"/>
      <c r="U10" s="220"/>
    </row>
    <row r="11" spans="1:24" ht="18.75" customHeight="1" x14ac:dyDescent="0.3">
      <c r="A11" s="26" t="str">
        <f ca="1">Traducciones!C68</f>
        <v>Grupo B</v>
      </c>
      <c r="E11" s="190">
        <v>1</v>
      </c>
      <c r="F11" s="191"/>
      <c r="G11" s="192" t="str">
        <f ca="1">VLOOKUP($E11,Configuracion!$B$4:$P$7,G$9,0)</f>
        <v>Brasil</v>
      </c>
      <c r="H11" s="190">
        <f ca="1">VLOOKUP($E11,Configuracion!$B$4:$P$7,H$9,0)</f>
        <v>9</v>
      </c>
      <c r="I11" s="191">
        <f ca="1">VLOOKUP($E11,Configuracion!$B$4:$P$7,I$9,0)</f>
        <v>3</v>
      </c>
      <c r="J11" s="191">
        <f ca="1">VLOOKUP($E11,Configuracion!$B$4:$P$7,J$9,0)</f>
        <v>3</v>
      </c>
      <c r="K11" s="191">
        <f ca="1">VLOOKUP($E11,Configuracion!$B$4:$P$7,K$9,0)</f>
        <v>0</v>
      </c>
      <c r="L11" s="191">
        <f ca="1">VLOOKUP($E11,Configuracion!$B$4:$P$7,L$9,0)</f>
        <v>0</v>
      </c>
      <c r="M11" s="191">
        <f ca="1">VLOOKUP($E11,Configuracion!$B$4:$P$7,M$9,0)</f>
        <v>9</v>
      </c>
      <c r="N11" s="193">
        <f ca="1">VLOOKUP($E11,Configuracion!$B$4:$P$7,N$9,0)</f>
        <v>2</v>
      </c>
      <c r="S11" s="223"/>
      <c r="U11" s="220"/>
    </row>
    <row r="12" spans="1:24" ht="18.75" customHeight="1" x14ac:dyDescent="0.3">
      <c r="A12" s="29" t="str">
        <f ca="1">Traducciones!C69</f>
        <v>Fase Final</v>
      </c>
      <c r="E12" s="194">
        <v>2</v>
      </c>
      <c r="F12" s="195"/>
      <c r="G12" s="196" t="str">
        <f ca="1">VLOOKUP($E12,Configuracion!$B$4:$P$7,G$9,0)</f>
        <v>Italia</v>
      </c>
      <c r="H12" s="194">
        <f ca="1">VLOOKUP($E12,Configuracion!$B$4:$P$7,H$9,0)</f>
        <v>6</v>
      </c>
      <c r="I12" s="195">
        <f ca="1">VLOOKUP($E12,Configuracion!$B$4:$P$7,I$9,0)</f>
        <v>3</v>
      </c>
      <c r="J12" s="195">
        <f ca="1">VLOOKUP($E12,Configuracion!$B$4:$P$7,J$9,0)</f>
        <v>2</v>
      </c>
      <c r="K12" s="195">
        <f ca="1">VLOOKUP($E12,Configuracion!$B$4:$P$7,K$9,0)</f>
        <v>0</v>
      </c>
      <c r="L12" s="195">
        <f ca="1">VLOOKUP($E12,Configuracion!$B$4:$P$7,L$9,0)</f>
        <v>1</v>
      </c>
      <c r="M12" s="195">
        <f ca="1">VLOOKUP($E12,Configuracion!$B$4:$P$7,M$9,0)</f>
        <v>8</v>
      </c>
      <c r="N12" s="197">
        <f ca="1">VLOOKUP($E12,Configuracion!$B$4:$P$7,N$9,0)</f>
        <v>8</v>
      </c>
      <c r="S12" s="223"/>
      <c r="U12" s="220"/>
    </row>
    <row r="13" spans="1:24" ht="18.75" customHeight="1" x14ac:dyDescent="0.3">
      <c r="A13" s="26" t="str">
        <f ca="1">Traducciones!C70</f>
        <v>Estadísticas</v>
      </c>
      <c r="E13" s="132">
        <v>3</v>
      </c>
      <c r="F13" s="136"/>
      <c r="G13" s="198" t="str">
        <f ca="1">VLOOKUP($E13,Configuracion!$B$4:$P$7,G$9,0)</f>
        <v>Méjico</v>
      </c>
      <c r="H13" s="132">
        <f ca="1">VLOOKUP($E13,Configuracion!$B$4:$P$7,H$9,0)</f>
        <v>3</v>
      </c>
      <c r="I13" s="199">
        <f ca="1">VLOOKUP($E13,Configuracion!$B$4:$P$7,I$9,0)</f>
        <v>3</v>
      </c>
      <c r="J13" s="199">
        <f ca="1">VLOOKUP($E13,Configuracion!$B$4:$P$7,J$9,0)</f>
        <v>1</v>
      </c>
      <c r="K13" s="199">
        <f ca="1">VLOOKUP($E13,Configuracion!$B$4:$P$7,K$9,0)</f>
        <v>0</v>
      </c>
      <c r="L13" s="199">
        <f ca="1">VLOOKUP($E13,Configuracion!$B$4:$P$7,L$9,0)</f>
        <v>2</v>
      </c>
      <c r="M13" s="199">
        <f ca="1">VLOOKUP($E13,Configuracion!$B$4:$P$7,M$9,0)</f>
        <v>3</v>
      </c>
      <c r="N13" s="133">
        <f ca="1">VLOOKUP($E13,Configuracion!$B$4:$P$7,N$9,0)</f>
        <v>5</v>
      </c>
      <c r="S13" s="223"/>
      <c r="U13" s="220"/>
    </row>
    <row r="14" spans="1:24" ht="18.75" customHeight="1" thickBot="1" x14ac:dyDescent="0.35">
      <c r="A14" s="29" t="str">
        <f ca="1">Traducciones!C71</f>
        <v>Palmarés</v>
      </c>
      <c r="E14" s="82">
        <v>4</v>
      </c>
      <c r="F14" s="143"/>
      <c r="G14" s="200" t="str">
        <f ca="1">VLOOKUP($E14,Configuracion!$B$4:$P$7,G$9,0)</f>
        <v>Japón</v>
      </c>
      <c r="H14" s="82">
        <f ca="1">VLOOKUP($E14,Configuracion!$B$4:$P$7,H$9,0)</f>
        <v>0</v>
      </c>
      <c r="I14" s="201">
        <f ca="1">VLOOKUP($E14,Configuracion!$B$4:$P$7,I$9,0)</f>
        <v>3</v>
      </c>
      <c r="J14" s="201">
        <f ca="1">VLOOKUP($E14,Configuracion!$B$4:$P$7,J$9,0)</f>
        <v>0</v>
      </c>
      <c r="K14" s="201">
        <f ca="1">VLOOKUP($E14,Configuracion!$B$4:$P$7,K$9,0)</f>
        <v>0</v>
      </c>
      <c r="L14" s="201">
        <f ca="1">VLOOKUP($E14,Configuracion!$B$4:$P$7,L$9,0)</f>
        <v>3</v>
      </c>
      <c r="M14" s="201">
        <f ca="1">VLOOKUP($E14,Configuracion!$B$4:$P$7,M$9,0)</f>
        <v>4</v>
      </c>
      <c r="N14" s="140">
        <f ca="1">VLOOKUP($E14,Configuracion!$B$4:$P$7,N$9,0)</f>
        <v>9</v>
      </c>
      <c r="S14" s="223"/>
      <c r="U14" s="220"/>
    </row>
    <row r="15" spans="1:24" ht="18.75" customHeight="1" x14ac:dyDescent="0.3">
      <c r="A15" s="26" t="str">
        <f ca="1">Traducciones!C72</f>
        <v>Instrucciones</v>
      </c>
      <c r="S15" s="223"/>
      <c r="U15" s="220"/>
    </row>
    <row r="16" spans="1:24" ht="18.75" customHeight="1" x14ac:dyDescent="0.3">
      <c r="S16" s="223"/>
      <c r="U16" s="220"/>
    </row>
    <row r="17" spans="19:21" ht="18.75" hidden="1" customHeight="1" x14ac:dyDescent="0.3">
      <c r="S17" s="223" t="str">
        <f ca="1">HYPERLINK(X17,Traducciones!C101)</f>
        <v>Ficha</v>
      </c>
      <c r="U17" s="220" t="str">
        <f t="shared" ref="U17" si="5">"part" &amp; J17</f>
        <v>part</v>
      </c>
    </row>
    <row r="18" spans="19:21" ht="18.75" hidden="1" customHeight="1" x14ac:dyDescent="0.3">
      <c r="S18" s="223" t="str">
        <f ca="1">HYPERLINK(X18,Traducciones!C101)</f>
        <v>Ficha</v>
      </c>
    </row>
  </sheetData>
  <sheetProtection sheet="1" objects="1" scenarios="1"/>
  <mergeCells count="14">
    <mergeCell ref="F2:M2"/>
    <mergeCell ref="F10:G10"/>
    <mergeCell ref="F7:G7"/>
    <mergeCell ref="F8:G8"/>
    <mergeCell ref="J3:M3"/>
    <mergeCell ref="J4:M4"/>
    <mergeCell ref="J5:M5"/>
    <mergeCell ref="J6:M6"/>
    <mergeCell ref="J7:M7"/>
    <mergeCell ref="J8:M8"/>
    <mergeCell ref="F3:G3"/>
    <mergeCell ref="F4:G4"/>
    <mergeCell ref="F5:G5"/>
    <mergeCell ref="F6:G6"/>
  </mergeCells>
  <dataValidations count="1">
    <dataValidation type="whole" operator="greaterThanOrEqual" allowBlank="1" showInputMessage="1" showErrorMessage="1" errorTitle="ERROR" error="Un partido solo puede tener resultados con numeros positivos !" sqref="H3:I8">
      <formula1>0</formula1>
    </dataValidation>
  </dataValidations>
  <hyperlinks>
    <hyperlink ref="A4" r:id="rId1"/>
    <hyperlink ref="A5" location="Portada!A1" display="Portada!A1"/>
    <hyperlink ref="A6" location="Plantillas!A1" display="Plantillas!A1"/>
    <hyperlink ref="A7" location="Fichas!A1" display="Fichas!A1"/>
    <hyperlink ref="A8" location="Calendario!A1" display="Calendario!A1"/>
    <hyperlink ref="A9" location="Estadio!A1" display="Estadio!A1"/>
    <hyperlink ref="A10" location="'Grupo A'!A1" display="'Grupo A'!A1"/>
    <hyperlink ref="A11" location="'Grupo B'!A1" display="'Grupo B'!A1"/>
    <hyperlink ref="A12" location="'Fase Final'!A1" display="'Fase Final'!A1"/>
    <hyperlink ref="A13" location="Estadisticas!A1" display="Estadisticas!A1"/>
    <hyperlink ref="A15" location="Version!A1" display="Version!A1"/>
    <hyperlink ref="A14" location="Palmares!A1" display="Palmares!A1"/>
  </hyperlinks>
  <pageMargins left="0.7" right="0.7" top="0.75" bottom="0.75" header="0.3" footer="0.3"/>
  <pageSetup paperSize="9" orientation="portrait" r:id="rId2"/>
  <ignoredErrors>
    <ignoredError sqref="F4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E16"/>
  <sheetViews>
    <sheetView showGridLines="0" showRowColHeaders="0" zoomScaleNormal="100" workbookViewId="0">
      <selection activeCell="A7" sqref="A7"/>
    </sheetView>
  </sheetViews>
  <sheetFormatPr baseColWidth="10" defaultColWidth="0" defaultRowHeight="18.75" customHeight="1" zeroHeight="1" x14ac:dyDescent="0.3"/>
  <cols>
    <col min="1" max="1" width="27.140625" style="29" customWidth="1"/>
    <col min="2" max="3" width="3.5703125" style="27" hidden="1" customWidth="1"/>
    <col min="4" max="4" width="3.5703125" style="27" customWidth="1"/>
    <col min="5" max="6" width="6.140625" style="27" customWidth="1"/>
    <col min="7" max="7" width="18.42578125" style="27" customWidth="1"/>
    <col min="8" max="13" width="6.140625" style="27" customWidth="1"/>
    <col min="14" max="14" width="6.42578125" style="27" customWidth="1"/>
    <col min="15" max="15" width="24.28515625" style="27" customWidth="1"/>
    <col min="16" max="16" width="2.7109375" style="27" hidden="1" customWidth="1"/>
    <col min="17" max="17" width="38.7109375" style="27" bestFit="1" customWidth="1"/>
    <col min="18" max="18" width="3.7109375" style="27" hidden="1" customWidth="1"/>
    <col min="19" max="19" width="5.5703125" style="27" customWidth="1"/>
    <col min="20" max="20" width="5.7109375" style="27" customWidth="1"/>
    <col min="21" max="21" width="11.42578125" style="27" hidden="1" customWidth="1"/>
    <col min="22" max="22" width="2" style="27" hidden="1" customWidth="1"/>
    <col min="23" max="23" width="5.7109375" style="27" hidden="1" customWidth="1"/>
    <col min="24" max="24" width="11.42578125" style="27" hidden="1" customWidth="1"/>
    <col min="25" max="31" width="3.7109375" style="27" hidden="1" customWidth="1"/>
    <col min="32" max="16384" width="11.42578125" style="27" hidden="1"/>
  </cols>
  <sheetData>
    <row r="1" spans="1:24" ht="18.75" customHeight="1" thickBot="1" x14ac:dyDescent="0.35">
      <c r="A1" s="26" t="str">
        <f ca="1">Traducciones!C58</f>
        <v>Copa Confederaciones</v>
      </c>
    </row>
    <row r="2" spans="1:24" ht="18.75" customHeight="1" thickBot="1" x14ac:dyDescent="0.35">
      <c r="A2" s="26">
        <v>2013</v>
      </c>
      <c r="E2" s="170" t="str">
        <f ca="1">Traducciones!C5</f>
        <v>Jor.</v>
      </c>
      <c r="F2" s="324" t="str">
        <f ca="1">Traducciones!C6</f>
        <v>Partido</v>
      </c>
      <c r="G2" s="324"/>
      <c r="H2" s="324"/>
      <c r="I2" s="324"/>
      <c r="J2" s="324"/>
      <c r="K2" s="324"/>
      <c r="L2" s="324"/>
      <c r="M2" s="325"/>
      <c r="N2" s="121" t="str">
        <f ca="1">Traducciones!C7</f>
        <v>Hora</v>
      </c>
      <c r="O2" s="122" t="str">
        <f ca="1">Traducciones!C8</f>
        <v>Fecha</v>
      </c>
      <c r="P2" s="171"/>
      <c r="Q2" s="172" t="str">
        <f ca="1">Traducciones!C9</f>
        <v>Sede</v>
      </c>
    </row>
    <row r="3" spans="1:24" ht="18.75" customHeight="1" x14ac:dyDescent="0.3">
      <c r="A3" s="29" t="s">
        <v>403</v>
      </c>
      <c r="B3" s="173">
        <f t="shared" ref="B3:B8" si="0">IF(ISBLANK(I3),0,1)</f>
        <v>1</v>
      </c>
      <c r="C3" s="173">
        <f>IF(H3&gt;I3,1,0)</f>
        <v>1</v>
      </c>
      <c r="D3" s="173"/>
      <c r="E3" s="30">
        <v>1</v>
      </c>
      <c r="F3" s="291" t="str">
        <f ca="1">Configuracion!C11</f>
        <v>España</v>
      </c>
      <c r="G3" s="291"/>
      <c r="H3" s="202">
        <v>2</v>
      </c>
      <c r="I3" s="202">
        <v>1</v>
      </c>
      <c r="J3" s="291" t="str">
        <f ca="1">Configuracion!C12</f>
        <v>Uruguay</v>
      </c>
      <c r="K3" s="291"/>
      <c r="L3" s="291"/>
      <c r="M3" s="292"/>
      <c r="N3" s="175" t="str">
        <f ca="1">Horas!H2</f>
        <v>21:00</v>
      </c>
      <c r="O3" s="176" t="str">
        <f ca="1">Horas!H1</f>
        <v>16/06/2013</v>
      </c>
      <c r="P3" s="177">
        <v>5</v>
      </c>
      <c r="Q3" s="149" t="str">
        <f t="shared" ref="Q3:Q8" si="1">LOOKUP(P3,id_estadio,estadio)</f>
        <v>Arena Pernambuco - Recife</v>
      </c>
      <c r="R3" s="173">
        <f t="shared" ref="R3:R8" si="2">IF(I3&gt;H3,1,0)</f>
        <v>0</v>
      </c>
      <c r="S3" s="223" t="str">
        <f ca="1">HYPERLINK(X3,Traducciones!C101)</f>
        <v>Ficha</v>
      </c>
      <c r="U3" s="220" t="str">
        <f t="shared" ref="U3:U8" si="3">"part" &amp; V3</f>
        <v>part3</v>
      </c>
      <c r="V3" s="27">
        <v>3</v>
      </c>
      <c r="X3" s="222" t="str">
        <f ca="1">SUBSTITUTE(LEFT(CELL("direccion",Fichas!$E$1),LEN(CELL("direccion",Fichas!$E$1))-4) &amp; U3,"'","")</f>
        <v>[confederaciones2013.xlsx]Fichas!part3</v>
      </c>
    </row>
    <row r="4" spans="1:24" ht="18.75" customHeight="1" x14ac:dyDescent="0.3">
      <c r="A4" s="29" t="s">
        <v>394</v>
      </c>
      <c r="B4" s="173">
        <f t="shared" si="0"/>
        <v>1</v>
      </c>
      <c r="C4" s="173">
        <f t="shared" ref="C4:C8" si="4">IF(H4&gt;I4,1,0)</f>
        <v>0</v>
      </c>
      <c r="D4" s="173"/>
      <c r="E4" s="33">
        <v>1</v>
      </c>
      <c r="F4" s="302" t="str">
        <f ca="1">Configuracion!C13</f>
        <v>Tahití</v>
      </c>
      <c r="G4" s="302"/>
      <c r="H4" s="203">
        <v>1</v>
      </c>
      <c r="I4" s="203">
        <v>6</v>
      </c>
      <c r="J4" s="302" t="str">
        <f ca="1">Configuracion!C14</f>
        <v>Nigeria</v>
      </c>
      <c r="K4" s="302"/>
      <c r="L4" s="302"/>
      <c r="M4" s="326"/>
      <c r="N4" s="179" t="str">
        <f ca="1">Horas!I2</f>
        <v>21:00</v>
      </c>
      <c r="O4" s="180" t="str">
        <f ca="1">Horas!I1</f>
        <v>17/06/2013</v>
      </c>
      <c r="P4" s="181">
        <v>1</v>
      </c>
      <c r="Q4" s="182" t="str">
        <f t="shared" si="1"/>
        <v>Estadio Mineirão - Belo Horizonte</v>
      </c>
      <c r="R4" s="173">
        <f t="shared" si="2"/>
        <v>1</v>
      </c>
      <c r="S4" s="223" t="str">
        <f ca="1">HYPERLINK(X4,Traducciones!C101)</f>
        <v>Ficha</v>
      </c>
      <c r="U4" s="220" t="str">
        <f t="shared" si="3"/>
        <v>part4</v>
      </c>
      <c r="V4" s="27">
        <v>4</v>
      </c>
      <c r="X4" s="222" t="str">
        <f ca="1">SUBSTITUTE(LEFT(CELL("direccion",Fichas!$E$1),LEN(CELL("direccion",Fichas!$E$1))-4) &amp; U4,"'","")</f>
        <v>[confederaciones2013.xlsx]Fichas!part4</v>
      </c>
    </row>
    <row r="5" spans="1:24" ht="18.75" customHeight="1" x14ac:dyDescent="0.3">
      <c r="A5" s="26" t="str">
        <f ca="1">Traducciones!C62</f>
        <v>Portada</v>
      </c>
      <c r="B5" s="173">
        <f t="shared" si="0"/>
        <v>1</v>
      </c>
      <c r="C5" s="173">
        <f t="shared" si="4"/>
        <v>1</v>
      </c>
      <c r="D5" s="173"/>
      <c r="E5" s="33">
        <v>2</v>
      </c>
      <c r="F5" s="302" t="str">
        <f ca="1">Configuracion!C11</f>
        <v>España</v>
      </c>
      <c r="G5" s="302"/>
      <c r="H5" s="203">
        <v>10</v>
      </c>
      <c r="I5" s="203">
        <v>0</v>
      </c>
      <c r="J5" s="302" t="str">
        <f ca="1">Configuracion!C13</f>
        <v>Tahití</v>
      </c>
      <c r="K5" s="302"/>
      <c r="L5" s="302"/>
      <c r="M5" s="326"/>
      <c r="N5" s="179" t="str">
        <f ca="1">Horas!L2</f>
        <v>21:00</v>
      </c>
      <c r="O5" s="180" t="str">
        <f ca="1">Horas!L1</f>
        <v>20/06/2013</v>
      </c>
      <c r="P5" s="181">
        <v>3</v>
      </c>
      <c r="Q5" s="182" t="str">
        <f t="shared" si="1"/>
        <v>Estadio Maracaná - Río de Janeiro</v>
      </c>
      <c r="R5" s="173">
        <f t="shared" si="2"/>
        <v>0</v>
      </c>
      <c r="S5" s="223" t="str">
        <f ca="1">HYPERLINK(X5,Traducciones!C101)</f>
        <v>Ficha</v>
      </c>
      <c r="U5" s="220" t="str">
        <f t="shared" si="3"/>
        <v>part7</v>
      </c>
      <c r="V5" s="27">
        <v>7</v>
      </c>
      <c r="X5" s="222" t="str">
        <f ca="1">SUBSTITUTE(LEFT(CELL("direccion",Fichas!$E$1),LEN(CELL("direccion",Fichas!$E$1))-4) &amp; U5,"'","")</f>
        <v>[confederaciones2013.xlsx]Fichas!part7</v>
      </c>
    </row>
    <row r="6" spans="1:24" ht="18.75" customHeight="1" x14ac:dyDescent="0.3">
      <c r="A6" s="29" t="str">
        <f ca="1">Traducciones!C63</f>
        <v>Plantillas</v>
      </c>
      <c r="B6" s="173">
        <f t="shared" si="0"/>
        <v>1</v>
      </c>
      <c r="C6" s="173">
        <f t="shared" si="4"/>
        <v>0</v>
      </c>
      <c r="D6" s="173"/>
      <c r="E6" s="33">
        <v>2</v>
      </c>
      <c r="F6" s="302" t="str">
        <f ca="1">Configuracion!C14</f>
        <v>Nigeria</v>
      </c>
      <c r="G6" s="302"/>
      <c r="H6" s="203">
        <v>1</v>
      </c>
      <c r="I6" s="203">
        <v>2</v>
      </c>
      <c r="J6" s="302" t="str">
        <f ca="1">Configuracion!C12</f>
        <v>Uruguay</v>
      </c>
      <c r="K6" s="302"/>
      <c r="L6" s="302"/>
      <c r="M6" s="326"/>
      <c r="N6" s="179" t="str">
        <f ca="1">Horas!M2</f>
        <v>00:00</v>
      </c>
      <c r="O6" s="180" t="str">
        <f ca="1">Horas!M1</f>
        <v>21/06/2013</v>
      </c>
      <c r="P6" s="181">
        <v>6</v>
      </c>
      <c r="Q6" s="182" t="str">
        <f t="shared" si="1"/>
        <v>Arena Fonte Nova - Salvador</v>
      </c>
      <c r="R6" s="173">
        <f t="shared" si="2"/>
        <v>1</v>
      </c>
      <c r="S6" s="223" t="str">
        <f ca="1">HYPERLINK(X6,Traducciones!C101)</f>
        <v>Ficha</v>
      </c>
      <c r="U6" s="220" t="str">
        <f t="shared" si="3"/>
        <v>part8</v>
      </c>
      <c r="V6" s="27">
        <v>8</v>
      </c>
      <c r="X6" s="222" t="str">
        <f ca="1">SUBSTITUTE(LEFT(CELL("direccion",Fichas!$E$1),LEN(CELL("direccion",Fichas!$E$1))-4) &amp; U6,"'","")</f>
        <v>[confederaciones2013.xlsx]Fichas!part8</v>
      </c>
    </row>
    <row r="7" spans="1:24" ht="18.75" customHeight="1" x14ac:dyDescent="0.3">
      <c r="A7" s="26" t="str">
        <f ca="1">Traducciones!C64</f>
        <v>Fichas de Partidos</v>
      </c>
      <c r="B7" s="173">
        <f t="shared" si="0"/>
        <v>1</v>
      </c>
      <c r="C7" s="173">
        <f t="shared" si="4"/>
        <v>0</v>
      </c>
      <c r="D7" s="173"/>
      <c r="E7" s="33">
        <v>3</v>
      </c>
      <c r="F7" s="302" t="str">
        <f ca="1">Configuracion!C14</f>
        <v>Nigeria</v>
      </c>
      <c r="G7" s="302"/>
      <c r="H7" s="203">
        <v>0</v>
      </c>
      <c r="I7" s="203">
        <v>3</v>
      </c>
      <c r="J7" s="302" t="str">
        <f ca="1">Configuracion!C11</f>
        <v>España</v>
      </c>
      <c r="K7" s="302"/>
      <c r="L7" s="302"/>
      <c r="M7" s="326"/>
      <c r="N7" s="179" t="str">
        <f ca="1">Horas!P2</f>
        <v>21:00</v>
      </c>
      <c r="O7" s="180" t="str">
        <f ca="1">Horas!P1</f>
        <v>23/06/2013</v>
      </c>
      <c r="P7" s="181">
        <v>2</v>
      </c>
      <c r="Q7" s="182" t="str">
        <f t="shared" si="1"/>
        <v>Estadio Castelão - Fortaleza</v>
      </c>
      <c r="R7" s="173">
        <f t="shared" si="2"/>
        <v>1</v>
      </c>
      <c r="S7" s="223" t="str">
        <f ca="1">HYPERLINK(X7,Traducciones!C101)</f>
        <v>Ficha</v>
      </c>
      <c r="U7" s="220" t="str">
        <f t="shared" si="3"/>
        <v>part11</v>
      </c>
      <c r="V7" s="27">
        <v>11</v>
      </c>
      <c r="X7" s="222" t="str">
        <f ca="1">SUBSTITUTE(LEFT(CELL("direccion",Fichas!$E$1),LEN(CELL("direccion",Fichas!$E$1))-4) &amp; U7,"'","")</f>
        <v>[confederaciones2013.xlsx]Fichas!part11</v>
      </c>
    </row>
    <row r="8" spans="1:24" ht="18.75" customHeight="1" thickBot="1" x14ac:dyDescent="0.35">
      <c r="A8" s="29" t="str">
        <f ca="1">Traducciones!C65</f>
        <v>Calendario</v>
      </c>
      <c r="B8" s="173">
        <f t="shared" si="0"/>
        <v>1</v>
      </c>
      <c r="C8" s="173">
        <f t="shared" si="4"/>
        <v>1</v>
      </c>
      <c r="D8" s="173"/>
      <c r="E8" s="34">
        <v>3</v>
      </c>
      <c r="F8" s="301" t="str">
        <f ca="1">Configuracion!C12</f>
        <v>Uruguay</v>
      </c>
      <c r="G8" s="301"/>
      <c r="H8" s="204">
        <v>8</v>
      </c>
      <c r="I8" s="204">
        <v>0</v>
      </c>
      <c r="J8" s="301" t="str">
        <f ca="1">Configuracion!C13</f>
        <v>Tahití</v>
      </c>
      <c r="K8" s="301"/>
      <c r="L8" s="301"/>
      <c r="M8" s="327"/>
      <c r="N8" s="184" t="str">
        <f ca="1">Horas!Q2</f>
        <v>21:00</v>
      </c>
      <c r="O8" s="185" t="str">
        <f ca="1">Horas!Q1</f>
        <v>23/06/2013</v>
      </c>
      <c r="P8" s="186">
        <v>5</v>
      </c>
      <c r="Q8" s="146" t="str">
        <f t="shared" si="1"/>
        <v>Arena Pernambuco - Recife</v>
      </c>
      <c r="R8" s="173">
        <f t="shared" si="2"/>
        <v>0</v>
      </c>
      <c r="S8" s="223" t="str">
        <f ca="1">HYPERLINK(X8,Traducciones!C101)</f>
        <v>Ficha</v>
      </c>
      <c r="U8" s="220" t="str">
        <f t="shared" si="3"/>
        <v>part12</v>
      </c>
      <c r="V8" s="27">
        <v>12</v>
      </c>
      <c r="X8" s="222" t="str">
        <f ca="1">SUBSTITUTE(LEFT(CELL("direccion",Fichas!$E$1),LEN(CELL("direccion",Fichas!$E$1))-4) &amp; U8,"'","")</f>
        <v>[confederaciones2013.xlsx]Fichas!part12</v>
      </c>
    </row>
    <row r="9" spans="1:24" ht="18.75" customHeight="1" thickBot="1" x14ac:dyDescent="0.35">
      <c r="A9" s="26" t="str">
        <f ca="1">Traducciones!C66</f>
        <v>Sedes</v>
      </c>
      <c r="B9" s="173"/>
      <c r="C9" s="173"/>
      <c r="D9" s="173"/>
      <c r="E9" s="173"/>
      <c r="F9" s="187"/>
      <c r="G9" s="188">
        <v>2</v>
      </c>
      <c r="H9" s="188">
        <v>8</v>
      </c>
      <c r="I9" s="188">
        <v>9</v>
      </c>
      <c r="J9" s="188">
        <v>10</v>
      </c>
      <c r="K9" s="188">
        <v>11</v>
      </c>
      <c r="L9" s="188">
        <v>12</v>
      </c>
      <c r="M9" s="188">
        <v>13</v>
      </c>
      <c r="N9" s="188">
        <v>14</v>
      </c>
      <c r="O9" s="173"/>
      <c r="P9" s="173"/>
      <c r="Q9" s="173"/>
      <c r="R9" s="173"/>
      <c r="S9" s="173"/>
      <c r="T9" s="173"/>
    </row>
    <row r="10" spans="1:24" ht="18.75" customHeight="1" thickBot="1" x14ac:dyDescent="0.35">
      <c r="A10" s="29" t="str">
        <f ca="1">Traducciones!C67</f>
        <v>Grupo A</v>
      </c>
      <c r="E10" s="69"/>
      <c r="F10" s="298" t="str">
        <f ca="1">Configuracion!C3</f>
        <v>Equipo</v>
      </c>
      <c r="G10" s="300"/>
      <c r="H10" s="189" t="str">
        <f ca="1">Configuracion!I3</f>
        <v>Pts</v>
      </c>
      <c r="I10" s="189" t="str">
        <f ca="1">Configuracion!J3</f>
        <v>PJ</v>
      </c>
      <c r="J10" s="189" t="str">
        <f ca="1">Configuracion!K3</f>
        <v>PG</v>
      </c>
      <c r="K10" s="189" t="str">
        <f ca="1">Configuracion!L3</f>
        <v>PE</v>
      </c>
      <c r="L10" s="189" t="str">
        <f ca="1">Configuracion!M3</f>
        <v>PP</v>
      </c>
      <c r="M10" s="189" t="str">
        <f ca="1">Configuracion!N3</f>
        <v>GF</v>
      </c>
      <c r="N10" s="122" t="str">
        <f ca="1">Configuracion!O3</f>
        <v>GC</v>
      </c>
    </row>
    <row r="11" spans="1:24" ht="18.75" customHeight="1" x14ac:dyDescent="0.3">
      <c r="A11" s="26" t="str">
        <f ca="1">Traducciones!C68</f>
        <v>Grupo B</v>
      </c>
      <c r="E11" s="190">
        <v>1</v>
      </c>
      <c r="F11" s="191"/>
      <c r="G11" s="192" t="str">
        <f ca="1">VLOOKUP($E11,Configuracion!$B$11:$P$14,G$9,0)</f>
        <v>España</v>
      </c>
      <c r="H11" s="190">
        <f ca="1">VLOOKUP($E11,Configuracion!$B$11:$P$14,H$9,0)</f>
        <v>9</v>
      </c>
      <c r="I11" s="191">
        <f ca="1">VLOOKUP($E11,Configuracion!$B$11:$P$14,I$9,0)</f>
        <v>3</v>
      </c>
      <c r="J11" s="191">
        <f ca="1">VLOOKUP($E11,Configuracion!$B$11:$P$14,J$9,0)</f>
        <v>3</v>
      </c>
      <c r="K11" s="191">
        <f ca="1">VLOOKUP($E11,Configuracion!$B$11:$P$14,K$9,0)</f>
        <v>0</v>
      </c>
      <c r="L11" s="191">
        <f ca="1">VLOOKUP($E11,Configuracion!$B$11:$P$14,L$9,0)</f>
        <v>0</v>
      </c>
      <c r="M11" s="191">
        <f ca="1">VLOOKUP($E11,Configuracion!$B$11:$P$14,M$9,0)</f>
        <v>15</v>
      </c>
      <c r="N11" s="193">
        <f ca="1">VLOOKUP($E11,Configuracion!$B$11:$P$14,N$9,0)</f>
        <v>1</v>
      </c>
    </row>
    <row r="12" spans="1:24" ht="18.75" customHeight="1" x14ac:dyDescent="0.3">
      <c r="A12" s="29" t="str">
        <f ca="1">Traducciones!C69</f>
        <v>Fase Final</v>
      </c>
      <c r="E12" s="194">
        <v>2</v>
      </c>
      <c r="F12" s="195"/>
      <c r="G12" s="196" t="str">
        <f ca="1">VLOOKUP($E12,Configuracion!$B$11:$P$14,G$9,0)</f>
        <v>Uruguay</v>
      </c>
      <c r="H12" s="194">
        <f ca="1">VLOOKUP($E12,Configuracion!$B$11:$P$14,H$9,0)</f>
        <v>6</v>
      </c>
      <c r="I12" s="195">
        <f ca="1">VLOOKUP($E12,Configuracion!$B$11:$P$14,I$9,0)</f>
        <v>3</v>
      </c>
      <c r="J12" s="195">
        <f ca="1">VLOOKUP($E12,Configuracion!$B$11:$P$14,J$9,0)</f>
        <v>2</v>
      </c>
      <c r="K12" s="195">
        <f ca="1">VLOOKUP($E12,Configuracion!$B$11:$P$14,K$9,0)</f>
        <v>0</v>
      </c>
      <c r="L12" s="195">
        <f ca="1">VLOOKUP($E12,Configuracion!$B$11:$P$14,L$9,0)</f>
        <v>1</v>
      </c>
      <c r="M12" s="195">
        <f ca="1">VLOOKUP($E12,Configuracion!$B$11:$P$14,M$9,0)</f>
        <v>11</v>
      </c>
      <c r="N12" s="197">
        <f ca="1">VLOOKUP($E12,Configuracion!$B$11:$P$14,N$9,0)</f>
        <v>3</v>
      </c>
    </row>
    <row r="13" spans="1:24" ht="18.75" customHeight="1" x14ac:dyDescent="0.3">
      <c r="A13" s="26" t="str">
        <f ca="1">Traducciones!C70</f>
        <v>Estadísticas</v>
      </c>
      <c r="E13" s="132">
        <v>3</v>
      </c>
      <c r="F13" s="136"/>
      <c r="G13" s="198" t="str">
        <f ca="1">VLOOKUP($E13,Configuracion!$B$11:$P$14,G$9,0)</f>
        <v>Nigeria</v>
      </c>
      <c r="H13" s="132">
        <f ca="1">VLOOKUP($E13,Configuracion!$B$11:$P$14,H$9,0)</f>
        <v>3</v>
      </c>
      <c r="I13" s="199">
        <f ca="1">VLOOKUP($E13,Configuracion!$B$11:$P$14,I$9,0)</f>
        <v>3</v>
      </c>
      <c r="J13" s="199">
        <f ca="1">VLOOKUP($E13,Configuracion!$B$11:$P$14,J$9,0)</f>
        <v>1</v>
      </c>
      <c r="K13" s="199">
        <f ca="1">VLOOKUP($E13,Configuracion!$B$11:$P$14,K$9,0)</f>
        <v>0</v>
      </c>
      <c r="L13" s="199">
        <f ca="1">VLOOKUP($E13,Configuracion!$B$11:$P$14,L$9,0)</f>
        <v>2</v>
      </c>
      <c r="M13" s="199">
        <f ca="1">VLOOKUP($E13,Configuracion!$B$11:$P$14,M$9,0)</f>
        <v>7</v>
      </c>
      <c r="N13" s="133">
        <f ca="1">VLOOKUP($E13,Configuracion!$B$11:$P$14,N$9,0)</f>
        <v>6</v>
      </c>
    </row>
    <row r="14" spans="1:24" ht="18.75" customHeight="1" thickBot="1" x14ac:dyDescent="0.35">
      <c r="A14" s="29" t="str">
        <f ca="1">Traducciones!C71</f>
        <v>Palmarés</v>
      </c>
      <c r="E14" s="82">
        <v>4</v>
      </c>
      <c r="F14" s="143"/>
      <c r="G14" s="200" t="str">
        <f ca="1">VLOOKUP($E14,Configuracion!$B$11:$P$14,G$9,0)</f>
        <v>Tahití</v>
      </c>
      <c r="H14" s="82">
        <f ca="1">VLOOKUP($E14,Configuracion!$B$11:$P$14,H$9,0)</f>
        <v>0</v>
      </c>
      <c r="I14" s="201">
        <f ca="1">VLOOKUP($E14,Configuracion!$B$11:$P$14,I$9,0)</f>
        <v>3</v>
      </c>
      <c r="J14" s="201">
        <f ca="1">VLOOKUP($E14,Configuracion!$B$11:$P$14,J$9,0)</f>
        <v>0</v>
      </c>
      <c r="K14" s="201">
        <f ca="1">VLOOKUP($E14,Configuracion!$B$11:$P$14,K$9,0)</f>
        <v>0</v>
      </c>
      <c r="L14" s="201">
        <f ca="1">VLOOKUP($E14,Configuracion!$B$11:$P$14,L$9,0)</f>
        <v>3</v>
      </c>
      <c r="M14" s="201">
        <f ca="1">VLOOKUP($E14,Configuracion!$B$11:$P$14,M$9,0)</f>
        <v>1</v>
      </c>
      <c r="N14" s="140">
        <f ca="1">VLOOKUP($E14,Configuracion!$B$11:$P$14,N$9,0)</f>
        <v>24</v>
      </c>
    </row>
    <row r="15" spans="1:24" ht="18.75" customHeight="1" x14ac:dyDescent="0.3">
      <c r="A15" s="26" t="str">
        <f ca="1">Traducciones!C72</f>
        <v>Instrucciones</v>
      </c>
    </row>
    <row r="16" spans="1:24" ht="18.75" customHeight="1" x14ac:dyDescent="0.3"/>
  </sheetData>
  <sheetProtection sheet="1" objects="1" scenarios="1"/>
  <mergeCells count="14">
    <mergeCell ref="F2:M2"/>
    <mergeCell ref="F5:G5"/>
    <mergeCell ref="J5:M5"/>
    <mergeCell ref="F3:G3"/>
    <mergeCell ref="J3:M3"/>
    <mergeCell ref="F4:G4"/>
    <mergeCell ref="J4:M4"/>
    <mergeCell ref="F10:G10"/>
    <mergeCell ref="F6:G6"/>
    <mergeCell ref="J6:M6"/>
    <mergeCell ref="F7:G7"/>
    <mergeCell ref="J7:M7"/>
    <mergeCell ref="F8:G8"/>
    <mergeCell ref="J8:M8"/>
  </mergeCells>
  <dataValidations count="1">
    <dataValidation type="whole" operator="greaterThanOrEqual" allowBlank="1" showInputMessage="1" showErrorMessage="1" errorTitle="ERROR" error="Un partido solo puede tener resutados con numeros positivos" sqref="H3:I8">
      <formula1>0</formula1>
    </dataValidation>
  </dataValidations>
  <hyperlinks>
    <hyperlink ref="A4" r:id="rId1"/>
    <hyperlink ref="A5" location="Portada!A1" display="Portada!A1"/>
    <hyperlink ref="A6" location="Plantillas!A1" display="Plantillas!A1"/>
    <hyperlink ref="A7" location="Fichas!A1" display="Fichas!A1"/>
    <hyperlink ref="A8" location="Calendario!A1" display="Calendario!A1"/>
    <hyperlink ref="A9" location="Estadio!A1" display="Estadio!A1"/>
    <hyperlink ref="A10" location="'Grupo A'!A1" display="'Grupo A'!A1"/>
    <hyperlink ref="A11" location="'Grupo B'!A1" display="'Grupo B'!A1"/>
    <hyperlink ref="A12" location="'Fase Final'!A1" display="'Fase Final'!A1"/>
    <hyperlink ref="A13" location="Estadisticas!A1" display="Estadisticas!A1"/>
    <hyperlink ref="A15" location="Version!A1" display="Version!A1"/>
    <hyperlink ref="A14" location="Palmares!A1" display="Palmares!A1"/>
  </hyperlinks>
  <pageMargins left="0.7" right="0.7" top="0.75" bottom="0.75" header="0.3" footer="0.3"/>
  <pageSetup paperSize="9" orientation="portrait" r:id="rId2"/>
  <ignoredErrors>
    <ignoredError sqref="F4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Z20"/>
  <sheetViews>
    <sheetView showGridLines="0" showRowColHeaders="0" workbookViewId="0">
      <selection activeCell="E18" sqref="E18:F18"/>
    </sheetView>
  </sheetViews>
  <sheetFormatPr baseColWidth="10" defaultColWidth="0" defaultRowHeight="18.75" customHeight="1" zeroHeight="1" x14ac:dyDescent="0.25"/>
  <cols>
    <col min="1" max="1" width="27.140625" style="29" customWidth="1"/>
    <col min="2" max="3" width="6.140625" style="88" customWidth="1"/>
    <col min="4" max="4" width="24.5703125" style="88" customWidth="1"/>
    <col min="5" max="11" width="6.140625" style="88" customWidth="1"/>
    <col min="12" max="12" width="7.140625" style="88" customWidth="1"/>
    <col min="13" max="13" width="24.5703125" style="88" customWidth="1"/>
    <col min="14" max="19" width="6.140625" style="88" customWidth="1"/>
    <col min="20" max="16384" width="6.140625" style="88" hidden="1"/>
  </cols>
  <sheetData>
    <row r="1" spans="1:26" ht="18.75" customHeight="1" thickBot="1" x14ac:dyDescent="0.3">
      <c r="A1" s="26" t="str">
        <f ca="1">Traducciones!C58</f>
        <v>Copa Confederaciones</v>
      </c>
    </row>
    <row r="2" spans="1:26" ht="18.75" customHeight="1" thickBot="1" x14ac:dyDescent="0.3">
      <c r="A2" s="26">
        <v>2013</v>
      </c>
      <c r="C2" s="328" t="str">
        <f ca="1">Traducciones!C32</f>
        <v>Primera Semifinal</v>
      </c>
      <c r="D2" s="329"/>
      <c r="E2" s="329"/>
      <c r="F2" s="330"/>
    </row>
    <row r="3" spans="1:26" ht="18.75" customHeight="1" thickBot="1" x14ac:dyDescent="0.35">
      <c r="A3" s="29" t="s">
        <v>403</v>
      </c>
      <c r="C3" s="89"/>
      <c r="D3" s="90" t="str">
        <f ca="1">IF('Grupo A'!I8&lt;&gt;"",'Grupo A'!G11,Traducciones!C28)</f>
        <v>Brasil</v>
      </c>
      <c r="E3" s="91">
        <v>2</v>
      </c>
      <c r="F3" s="92"/>
      <c r="G3" s="93"/>
      <c r="H3" s="93"/>
      <c r="I3" s="93"/>
      <c r="U3" s="27"/>
      <c r="V3" s="220" t="str">
        <f>"part" &amp; W3</f>
        <v>part13</v>
      </c>
      <c r="W3" s="27">
        <v>13</v>
      </c>
      <c r="X3" s="27"/>
      <c r="Y3" s="222" t="str">
        <f ca="1">SUBSTITUTE(LEFT(CELL("direccion",Fichas!$E$1),LEN(CELL("direccion",Fichas!$E$1))-4) &amp; V3,"'","")</f>
        <v>[confederaciones2013.xlsx]Fichas!part13</v>
      </c>
    </row>
    <row r="4" spans="1:26" ht="18.75" customHeight="1" thickBot="1" x14ac:dyDescent="0.35">
      <c r="A4" s="29" t="s">
        <v>394</v>
      </c>
      <c r="C4" s="94"/>
      <c r="D4" s="95" t="str">
        <f ca="1">IF('Grupo B'!I8&lt;&gt;"",'Grupo B'!G12,Traducciones!C31)</f>
        <v>Uruguay</v>
      </c>
      <c r="E4" s="96">
        <v>1</v>
      </c>
      <c r="F4" s="97"/>
      <c r="G4" s="98"/>
      <c r="H4" s="98"/>
      <c r="I4" s="99"/>
      <c r="J4" s="93"/>
      <c r="U4" s="27"/>
      <c r="V4" s="220" t="str">
        <f>"part" &amp; W4</f>
        <v>part14</v>
      </c>
      <c r="W4" s="27">
        <v>14</v>
      </c>
      <c r="X4" s="27"/>
      <c r="Y4" s="222" t="str">
        <f ca="1">SUBSTITUTE(LEFT(CELL("direccion",Fichas!$E$1),LEN(CELL("direccion",Fichas!$E$1))-4) &amp; V4,"'","")</f>
        <v>[confederaciones2013.xlsx]Fichas!part14</v>
      </c>
    </row>
    <row r="5" spans="1:26" ht="18.75" customHeight="1" thickBot="1" x14ac:dyDescent="0.35">
      <c r="A5" s="26" t="str">
        <f ca="1">Traducciones!C62</f>
        <v>Portada</v>
      </c>
      <c r="C5" s="331">
        <f ca="1">Horas!R65</f>
        <v>41451.875</v>
      </c>
      <c r="D5" s="332"/>
      <c r="E5" s="333" t="str">
        <f ca="1">HYPERLINK(Y3,Traducciones!C101)</f>
        <v>Ficha</v>
      </c>
      <c r="F5" s="334"/>
      <c r="G5" s="93"/>
      <c r="H5" s="93"/>
      <c r="I5" s="100"/>
      <c r="J5" s="93"/>
      <c r="L5" s="328" t="str">
        <f ca="1">Traducciones!C34</f>
        <v>Final</v>
      </c>
      <c r="M5" s="329"/>
      <c r="N5" s="329"/>
      <c r="O5" s="330"/>
      <c r="Q5" s="335"/>
      <c r="R5" s="335"/>
      <c r="U5" s="27"/>
      <c r="V5" s="220" t="str">
        <f>"part" &amp; W5</f>
        <v>part15</v>
      </c>
      <c r="W5" s="27">
        <v>15</v>
      </c>
      <c r="X5" s="27"/>
      <c r="Y5" s="222" t="str">
        <f ca="1">SUBSTITUTE(LEFT(CELL("direccion",Fichas!$E$1),LEN(CELL("direccion",Fichas!$E$1))-4) &amp; V5,"'","")</f>
        <v>[confederaciones2013.xlsx]Fichas!part15</v>
      </c>
    </row>
    <row r="6" spans="1:26" ht="18.75" customHeight="1" thickBot="1" x14ac:dyDescent="0.35">
      <c r="A6" s="29" t="str">
        <f ca="1">Traducciones!C63</f>
        <v>Plantillas</v>
      </c>
      <c r="C6" s="101"/>
      <c r="D6" s="101"/>
      <c r="E6" s="101"/>
      <c r="F6" s="101"/>
      <c r="G6" s="93"/>
      <c r="H6" s="93"/>
      <c r="I6" s="100"/>
      <c r="J6" s="102"/>
      <c r="K6" s="103"/>
      <c r="L6" s="89"/>
      <c r="M6" s="90" t="str">
        <f ca="1">IF(E4&lt;&gt;"",IF(E3+F3&gt;E4+F4,D3,D4),"")</f>
        <v>Brasil</v>
      </c>
      <c r="N6" s="91">
        <v>3</v>
      </c>
      <c r="O6" s="92"/>
      <c r="Q6" s="335"/>
      <c r="R6" s="335"/>
      <c r="S6" s="104" t="str">
        <f ca="1">IF(N7&lt;&gt;"",IF(N6+O6&gt;N7+O7,M6,M7),"")</f>
        <v>Brasil</v>
      </c>
      <c r="U6" s="27"/>
      <c r="V6" s="220" t="str">
        <f>"part" &amp; W6</f>
        <v>part16</v>
      </c>
      <c r="W6" s="27">
        <v>16</v>
      </c>
      <c r="X6" s="27"/>
      <c r="Y6" s="222" t="str">
        <f ca="1">SUBSTITUTE(LEFT(CELL("direccion",Fichas!$E$1),LEN(CELL("direccion",Fichas!$E$1))-4) &amp; V6,"'","")</f>
        <v>[confederaciones2013.xlsx]Fichas!part16</v>
      </c>
    </row>
    <row r="7" spans="1:26" ht="18.75" customHeight="1" thickBot="1" x14ac:dyDescent="0.35">
      <c r="A7" s="26" t="str">
        <f ca="1">Traducciones!C64</f>
        <v>Fichas de Partidos</v>
      </c>
      <c r="G7" s="93"/>
      <c r="H7" s="93"/>
      <c r="I7" s="100"/>
      <c r="J7" s="93"/>
      <c r="L7" s="94"/>
      <c r="M7" s="95" t="str">
        <f ca="1">IF(E10&lt;&gt;"",IF(E9+F9&gt;E10+F10,D9,D10),"")</f>
        <v>España</v>
      </c>
      <c r="N7" s="96">
        <v>0</v>
      </c>
      <c r="O7" s="97"/>
      <c r="Q7" s="335"/>
      <c r="R7" s="335"/>
      <c r="S7" s="104" t="str">
        <f ca="1">IF(N7&lt;&gt;"",IF(N6+O6&lt;N7+O7,M6,M7),"")</f>
        <v>España</v>
      </c>
      <c r="T7" s="223"/>
      <c r="U7" s="27"/>
      <c r="V7" s="220"/>
      <c r="W7" s="27"/>
      <c r="X7" s="27"/>
      <c r="Y7" s="222"/>
    </row>
    <row r="8" spans="1:26" ht="18.75" customHeight="1" thickBot="1" x14ac:dyDescent="0.35">
      <c r="A8" s="29" t="str">
        <f ca="1">Traducciones!C65</f>
        <v>Calendario</v>
      </c>
      <c r="C8" s="328" t="str">
        <f ca="1">Traducciones!C33</f>
        <v>Segunda Semifinal</v>
      </c>
      <c r="D8" s="329"/>
      <c r="E8" s="329"/>
      <c r="F8" s="330"/>
      <c r="G8" s="93"/>
      <c r="H8" s="93"/>
      <c r="I8" s="100"/>
      <c r="J8" s="93"/>
      <c r="L8" s="331">
        <f ca="1">Horas!U65</f>
        <v>41456</v>
      </c>
      <c r="M8" s="332"/>
      <c r="N8" s="333" t="str">
        <f ca="1">HYPERLINK(Y6,Traducciones!C101)</f>
        <v>Ficha</v>
      </c>
      <c r="O8" s="334"/>
      <c r="Q8" s="335"/>
      <c r="R8" s="335"/>
      <c r="T8" s="223"/>
      <c r="U8" s="27"/>
      <c r="V8" s="220"/>
      <c r="W8" s="27"/>
      <c r="X8" s="27"/>
      <c r="Y8" s="222"/>
    </row>
    <row r="9" spans="1:26" ht="18.75" customHeight="1" thickBot="1" x14ac:dyDescent="0.3">
      <c r="A9" s="26" t="str">
        <f ca="1">Traducciones!C66</f>
        <v>Sedes</v>
      </c>
      <c r="C9" s="89"/>
      <c r="D9" s="90" t="str">
        <f ca="1">IF('Grupo B'!I8&lt;&gt;"",'Grupo B'!G11,Traducciones!C29)</f>
        <v>España</v>
      </c>
      <c r="E9" s="91">
        <v>0</v>
      </c>
      <c r="F9" s="92">
        <v>7</v>
      </c>
      <c r="G9" s="102"/>
      <c r="H9" s="103"/>
      <c r="I9" s="105"/>
      <c r="J9" s="93"/>
    </row>
    <row r="10" spans="1:26" ht="18.75" customHeight="1" thickBot="1" x14ac:dyDescent="0.3">
      <c r="A10" s="29" t="str">
        <f ca="1">Traducciones!C67</f>
        <v>Grupo A</v>
      </c>
      <c r="C10" s="94"/>
      <c r="D10" s="95" t="str">
        <f ca="1">IF('Grupo A'!I8&lt;&gt;"",'Grupo A'!G12,Traducciones!C30)</f>
        <v>Italia</v>
      </c>
      <c r="E10" s="96">
        <v>0</v>
      </c>
      <c r="F10" s="97">
        <v>6</v>
      </c>
      <c r="L10" s="342" t="str">
        <f ca="1">IF(S6&lt;&gt;"",Traducciones!C39&amp;UPPER('Fase Final'!S6)&amp;Traducciones!C40,"")</f>
        <v>¡BRAVO BRASIL, SOIS LOS CAMPEONES!</v>
      </c>
      <c r="M10" s="343"/>
      <c r="N10" s="343"/>
      <c r="O10" s="343"/>
      <c r="P10" s="343"/>
      <c r="Q10" s="343"/>
      <c r="R10" s="344"/>
    </row>
    <row r="11" spans="1:26" ht="18.75" customHeight="1" thickBot="1" x14ac:dyDescent="0.3">
      <c r="A11" s="26" t="str">
        <f ca="1">Traducciones!C68</f>
        <v>Grupo B</v>
      </c>
      <c r="C11" s="331">
        <f ca="1">Horas!S65</f>
        <v>41452.875</v>
      </c>
      <c r="D11" s="332"/>
      <c r="E11" s="333" t="str">
        <f ca="1">HYPERLINK(Y4,Traducciones!C101)</f>
        <v>Ficha</v>
      </c>
      <c r="F11" s="334"/>
      <c r="L11" s="336" t="str">
        <f ca="1">Traducciones!C108</f>
        <v>Foto de los Campeones</v>
      </c>
      <c r="M11" s="337"/>
      <c r="N11" s="337"/>
      <c r="O11" s="337"/>
      <c r="P11" s="337"/>
      <c r="Q11" s="337"/>
      <c r="R11" s="338"/>
    </row>
    <row r="12" spans="1:26" ht="18.75" customHeight="1" x14ac:dyDescent="0.25">
      <c r="A12" s="29" t="str">
        <f ca="1">Traducciones!C69</f>
        <v>Fase Final</v>
      </c>
      <c r="L12" s="336"/>
      <c r="M12" s="337"/>
      <c r="N12" s="337"/>
      <c r="O12" s="337"/>
      <c r="P12" s="337"/>
      <c r="Q12" s="337"/>
      <c r="R12" s="338"/>
    </row>
    <row r="13" spans="1:26" ht="18.75" customHeight="1" x14ac:dyDescent="0.25">
      <c r="A13" s="26" t="str">
        <f ca="1">Traducciones!C70</f>
        <v>Estadísticas</v>
      </c>
      <c r="L13" s="336"/>
      <c r="M13" s="337"/>
      <c r="N13" s="337"/>
      <c r="O13" s="337"/>
      <c r="P13" s="337"/>
      <c r="Q13" s="337"/>
      <c r="R13" s="338"/>
    </row>
    <row r="14" spans="1:26" ht="18.75" customHeight="1" thickBot="1" x14ac:dyDescent="0.3">
      <c r="A14" s="29" t="str">
        <f ca="1">Traducciones!C71</f>
        <v>Palmarés</v>
      </c>
      <c r="L14" s="336"/>
      <c r="M14" s="337"/>
      <c r="N14" s="337"/>
      <c r="O14" s="337"/>
      <c r="P14" s="337"/>
      <c r="Q14" s="337"/>
      <c r="R14" s="338"/>
    </row>
    <row r="15" spans="1:26" ht="18.75" customHeight="1" thickBot="1" x14ac:dyDescent="0.3">
      <c r="A15" s="26" t="str">
        <f ca="1">Traducciones!C72</f>
        <v>Instrucciones</v>
      </c>
      <c r="C15" s="328" t="str">
        <f ca="1">Traducciones!C35</f>
        <v>Final de Consolación</v>
      </c>
      <c r="D15" s="329"/>
      <c r="E15" s="329"/>
      <c r="F15" s="330"/>
      <c r="L15" s="336"/>
      <c r="M15" s="337"/>
      <c r="N15" s="337"/>
      <c r="O15" s="337"/>
      <c r="P15" s="337"/>
      <c r="Q15" s="337"/>
      <c r="R15" s="338"/>
    </row>
    <row r="16" spans="1:26" ht="18.75" customHeight="1" x14ac:dyDescent="0.25">
      <c r="C16" s="89"/>
      <c r="D16" s="90" t="str">
        <f ca="1">IF(E4&lt;&gt;"",IF(E3+F3&lt;E4+F4,D3,D4),"")</f>
        <v>Uruguay</v>
      </c>
      <c r="E16" s="91">
        <v>2</v>
      </c>
      <c r="F16" s="92">
        <v>2</v>
      </c>
      <c r="J16" s="104" t="str">
        <f ca="1">IF(E17&lt;&gt;"",IF(E16+F16&gt;E17+F17,D16,D17),"")</f>
        <v>Italia</v>
      </c>
      <c r="L16" s="336"/>
      <c r="M16" s="337"/>
      <c r="N16" s="337"/>
      <c r="O16" s="337"/>
      <c r="P16" s="337"/>
      <c r="Q16" s="337"/>
      <c r="R16" s="338"/>
      <c r="Z16" s="37"/>
    </row>
    <row r="17" spans="3:18" ht="18.75" customHeight="1" thickBot="1" x14ac:dyDescent="0.3">
      <c r="C17" s="94"/>
      <c r="D17" s="95" t="str">
        <f ca="1">IF(E10&lt;&gt;"",IF(E9+F9&lt;E10+F10,D9,D10),"")</f>
        <v>Italia</v>
      </c>
      <c r="E17" s="96">
        <v>2</v>
      </c>
      <c r="F17" s="97">
        <v>3</v>
      </c>
      <c r="L17" s="336"/>
      <c r="M17" s="337"/>
      <c r="N17" s="337"/>
      <c r="O17" s="337"/>
      <c r="P17" s="337"/>
      <c r="Q17" s="337"/>
      <c r="R17" s="338"/>
    </row>
    <row r="18" spans="3:18" ht="18.75" customHeight="1" thickBot="1" x14ac:dyDescent="0.3">
      <c r="C18" s="331">
        <f ca="1">Horas!T65</f>
        <v>41455.75</v>
      </c>
      <c r="D18" s="332"/>
      <c r="E18" s="333" t="str">
        <f ca="1">HYPERLINK(Y5,Traducciones!C101)</f>
        <v>Ficha</v>
      </c>
      <c r="F18" s="334"/>
      <c r="L18" s="336"/>
      <c r="M18" s="337"/>
      <c r="N18" s="337"/>
      <c r="O18" s="337"/>
      <c r="P18" s="337"/>
      <c r="Q18" s="337"/>
      <c r="R18" s="338"/>
    </row>
    <row r="19" spans="3:18" ht="18.75" customHeight="1" thickBot="1" x14ac:dyDescent="0.3">
      <c r="L19" s="339"/>
      <c r="M19" s="340"/>
      <c r="N19" s="340"/>
      <c r="O19" s="340"/>
      <c r="P19" s="340"/>
      <c r="Q19" s="340"/>
      <c r="R19" s="341"/>
    </row>
    <row r="20" spans="3:18" ht="18.75" customHeight="1" x14ac:dyDescent="0.25"/>
  </sheetData>
  <sheetProtection sheet="1" objects="1" scenarios="1"/>
  <mergeCells count="15">
    <mergeCell ref="Q5:R8"/>
    <mergeCell ref="L11:R19"/>
    <mergeCell ref="L10:R10"/>
    <mergeCell ref="E18:F18"/>
    <mergeCell ref="C18:D18"/>
    <mergeCell ref="L5:O5"/>
    <mergeCell ref="L8:M8"/>
    <mergeCell ref="N8:O8"/>
    <mergeCell ref="C15:F15"/>
    <mergeCell ref="C2:F2"/>
    <mergeCell ref="C5:D5"/>
    <mergeCell ref="E5:F5"/>
    <mergeCell ref="C8:F8"/>
    <mergeCell ref="C11:D11"/>
    <mergeCell ref="E11:F11"/>
  </mergeCells>
  <conditionalFormatting sqref="D3">
    <cfRule type="expression" dxfId="111" priority="8">
      <formula>IF(E3+F3&gt;E4+F4,TRUE,FALSE)</formula>
    </cfRule>
  </conditionalFormatting>
  <conditionalFormatting sqref="D4">
    <cfRule type="expression" dxfId="110" priority="7">
      <formula>IF($E$4+$F$4&gt;$E$3+$F$3,TRUE,FALSE)</formula>
    </cfRule>
  </conditionalFormatting>
  <conditionalFormatting sqref="D9">
    <cfRule type="expression" dxfId="109" priority="6">
      <formula>IF(E9+F9&gt;E10+F10,TRUE,FALSE)</formula>
    </cfRule>
  </conditionalFormatting>
  <conditionalFormatting sqref="D10">
    <cfRule type="expression" dxfId="108" priority="5">
      <formula>IF(E10+F10&gt;E9+F9,TRUE,FALSE)</formula>
    </cfRule>
  </conditionalFormatting>
  <conditionalFormatting sqref="D16">
    <cfRule type="expression" dxfId="107" priority="4">
      <formula>IF(E16+F16&gt;E17+F17,TRUE,FALSE)</formula>
    </cfRule>
  </conditionalFormatting>
  <conditionalFormatting sqref="D17">
    <cfRule type="expression" dxfId="106" priority="3">
      <formula>IF(E17+F17&gt;E16+F16,TRUE,FALSE)</formula>
    </cfRule>
  </conditionalFormatting>
  <conditionalFormatting sqref="M6">
    <cfRule type="expression" dxfId="105" priority="2">
      <formula>IF(N6+O6&gt;N7+O7,TRUE,FALSE)</formula>
    </cfRule>
  </conditionalFormatting>
  <conditionalFormatting sqref="M7">
    <cfRule type="expression" dxfId="104" priority="1">
      <formula>IF(N7+O7&gt;N6+O6,TRUE,FALSE)</formula>
    </cfRule>
  </conditionalFormatting>
  <hyperlinks>
    <hyperlink ref="A4" r:id="rId1"/>
    <hyperlink ref="A5" location="Portada!A1" display="Portada!A1"/>
    <hyperlink ref="A6" location="Plantillas!A1" display="Plantillas!A1"/>
    <hyperlink ref="A7" location="Fichas!A1" display="Fichas!A1"/>
    <hyperlink ref="A8" location="Calendario!A1" display="Calendario!A1"/>
    <hyperlink ref="A9" location="Estadio!A1" display="Estadio!A1"/>
    <hyperlink ref="A10" location="'Grupo A'!A1" display="'Grupo A'!A1"/>
    <hyperlink ref="A11" location="'Grupo B'!A1" display="'Grupo B'!A1"/>
    <hyperlink ref="A12" location="'Fase Final'!A1" display="'Fase Final'!A1"/>
    <hyperlink ref="A13" location="Estadisticas!A1" display="Estadisticas!A1"/>
    <hyperlink ref="A15" location="Version!A1" display="Version!A1"/>
    <hyperlink ref="A14" location="Palmares!A1" display="Palmares!A1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B60"/>
  <sheetViews>
    <sheetView workbookViewId="0">
      <selection activeCell="M25" sqref="M25"/>
    </sheetView>
  </sheetViews>
  <sheetFormatPr baseColWidth="10" defaultRowHeight="15" x14ac:dyDescent="0.25"/>
  <cols>
    <col min="2" max="2" width="3.7109375" customWidth="1"/>
    <col min="5" max="6" width="11.85546875" bestFit="1" customWidth="1"/>
    <col min="10" max="10" width="11.85546875" bestFit="1" customWidth="1"/>
    <col min="19" max="19" width="31" bestFit="1" customWidth="1"/>
    <col min="24" max="24" width="13" customWidth="1"/>
  </cols>
  <sheetData>
    <row r="1" spans="1:28" x14ac:dyDescent="0.25">
      <c r="R1">
        <v>1</v>
      </c>
      <c r="S1" t="s">
        <v>16</v>
      </c>
      <c r="T1">
        <f t="shared" ref="T1:T6" si="0">(SUMIF($N$42:$N$57,R1,$N$42:$N$57))/R1</f>
        <v>3</v>
      </c>
    </row>
    <row r="2" spans="1:28" x14ac:dyDescent="0.25">
      <c r="C2" t="s">
        <v>0</v>
      </c>
      <c r="D2">
        <v>3</v>
      </c>
      <c r="E2">
        <v>4</v>
      </c>
      <c r="F2">
        <v>5</v>
      </c>
      <c r="G2">
        <v>6</v>
      </c>
      <c r="H2">
        <v>7</v>
      </c>
      <c r="I2">
        <v>8</v>
      </c>
      <c r="J2">
        <v>9</v>
      </c>
      <c r="K2">
        <v>10</v>
      </c>
      <c r="L2">
        <v>11</v>
      </c>
      <c r="M2">
        <v>12</v>
      </c>
      <c r="N2">
        <v>13</v>
      </c>
      <c r="O2">
        <v>14</v>
      </c>
      <c r="P2">
        <v>15</v>
      </c>
      <c r="R2">
        <v>2</v>
      </c>
      <c r="S2" t="s">
        <v>17</v>
      </c>
      <c r="T2">
        <f t="shared" si="0"/>
        <v>3</v>
      </c>
    </row>
    <row r="3" spans="1:28" x14ac:dyDescent="0.25">
      <c r="C3" t="str">
        <f ca="1">Traducciones!C12</f>
        <v>Equipo</v>
      </c>
      <c r="D3" s="1" t="s">
        <v>27</v>
      </c>
      <c r="E3" s="1" t="s">
        <v>29</v>
      </c>
      <c r="F3" s="1" t="s">
        <v>28</v>
      </c>
      <c r="G3" s="1" t="s">
        <v>10</v>
      </c>
      <c r="H3" s="1" t="s">
        <v>30</v>
      </c>
      <c r="I3" s="1" t="str">
        <f t="array" aca="1" ref="I3:O3" ca="1">TRANSPOSE(Traducciones!C13:C19)</f>
        <v>Pts</v>
      </c>
      <c r="J3" s="1" t="str">
        <f ca="1"/>
        <v>PJ</v>
      </c>
      <c r="K3" s="1" t="str">
        <f ca="1"/>
        <v>PG</v>
      </c>
      <c r="L3" s="1" t="str">
        <f ca="1"/>
        <v>PE</v>
      </c>
      <c r="M3" s="1" t="str">
        <f ca="1"/>
        <v>PP</v>
      </c>
      <c r="N3" s="1" t="str">
        <f ca="1"/>
        <v>GF</v>
      </c>
      <c r="O3" s="1" t="str">
        <f ca="1"/>
        <v>GC</v>
      </c>
      <c r="P3" s="1" t="s">
        <v>12</v>
      </c>
      <c r="R3">
        <v>3</v>
      </c>
      <c r="S3" t="s">
        <v>18</v>
      </c>
      <c r="T3">
        <f t="shared" si="0"/>
        <v>3</v>
      </c>
    </row>
    <row r="4" spans="1:28" x14ac:dyDescent="0.25">
      <c r="B4">
        <f ca="1">D4+H4</f>
        <v>1</v>
      </c>
      <c r="C4" t="str">
        <f ca="1">Traducciones!C20</f>
        <v>Brasil</v>
      </c>
      <c r="D4">
        <f ca="1">SUM(E4:G4)</f>
        <v>1</v>
      </c>
      <c r="E4">
        <f ca="1">RANK(I4,$I$4:$I$7,0)</f>
        <v>1</v>
      </c>
      <c r="F4">
        <f ca="1">SUMPRODUCT(($E$4:$E$7=E4)*($P$4:$P$7&gt;P4))</f>
        <v>0</v>
      </c>
      <c r="G4">
        <f ca="1">SUMPRODUCT(($E$4:$E$7=E4)*($P$4:$P$7=P4)*($N$4:$N$7&gt;N4))</f>
        <v>0</v>
      </c>
      <c r="H4">
        <f ca="1">COUNTIF($D$4:D4,D4)-1</f>
        <v>0</v>
      </c>
      <c r="I4">
        <f ca="1">K4*3+L4</f>
        <v>9</v>
      </c>
      <c r="J4">
        <f ca="1">SUMIF('Grupo A'!$F$3:$F$8,Configuracion!C4,'Grupo A'!$B$3:$B$8)+SUMIF('Grupo A'!$J$3:$J$8,Configuracion!C4,'Grupo A'!$B$3:$B$8)</f>
        <v>3</v>
      </c>
      <c r="K4">
        <f ca="1">SUMIF('Grupo A'!$F$3:$F$8,Configuracion!C4,'Grupo A'!$C$3:$C$8)+SUMIF('Grupo A'!$J$3:$J$8,Configuracion!C4,'Grupo A'!$R$3:$R$8)</f>
        <v>3</v>
      </c>
      <c r="L4">
        <f ca="1">J4-(K4+M4)</f>
        <v>0</v>
      </c>
      <c r="M4">
        <f ca="1">SUMIF('Grupo A'!$F$3:$F$8,Configuracion!C4,'Grupo A'!$R$3:$R$8)+SUMIF('Grupo A'!$J$3:$J$8,Configuracion!C4,'Grupo A'!$C$3:$C$8)</f>
        <v>0</v>
      </c>
      <c r="N4">
        <f ca="1">SUMIF('Grupo A'!$F$3:$F$8,Configuracion!C4,'Grupo A'!$H$3:$H$8)+SUMIF('Grupo A'!$J$3:$J$8,Configuracion!C4,'Grupo A'!$I$3:$I$8)</f>
        <v>9</v>
      </c>
      <c r="O4">
        <f ca="1">SUMIF('Grupo A'!$F$3:$F$8,Configuracion!C4,'Grupo A'!$I$3:$I$8)+SUMIF('Grupo A'!$J$3:$J$8,Configuracion!C4,'Grupo A'!$H$3:$H$8)</f>
        <v>2</v>
      </c>
      <c r="P4">
        <f ca="1">N4-O4</f>
        <v>7</v>
      </c>
      <c r="R4">
        <v>4</v>
      </c>
      <c r="S4" t="s">
        <v>19</v>
      </c>
      <c r="T4">
        <f t="shared" si="0"/>
        <v>1</v>
      </c>
      <c r="Y4">
        <f ca="1">SUMPRODUCT(($E$4:$E$7)*($P$4:$P$7&gt;P4))</f>
        <v>0</v>
      </c>
      <c r="AB4">
        <f ca="1">SUM($P$4:$P$7&gt;P4)</f>
        <v>0</v>
      </c>
    </row>
    <row r="5" spans="1:28" x14ac:dyDescent="0.25">
      <c r="B5">
        <f t="shared" ref="B5:B7" ca="1" si="1">D5+H5</f>
        <v>4</v>
      </c>
      <c r="C5" t="str">
        <f ca="1">Traducciones!C21</f>
        <v>Japón</v>
      </c>
      <c r="D5">
        <f t="shared" ref="D5:D7" ca="1" si="2">SUM(E5:G5)</f>
        <v>4</v>
      </c>
      <c r="E5">
        <f t="shared" ref="E5:E7" ca="1" si="3">RANK(I5,$I$4:$I$7,0)</f>
        <v>4</v>
      </c>
      <c r="F5">
        <f t="shared" ref="F5:F7" ca="1" si="4">SUMPRODUCT(($E$4:$E$7=E5)*($P$4:$P$7&gt;P5))</f>
        <v>0</v>
      </c>
      <c r="G5">
        <f t="shared" ref="G5:G7" ca="1" si="5">SUMPRODUCT(($E$4:$E$7=E5)*($P$4:$P$7=P5)*($N$4:$N$7&gt;N5))</f>
        <v>0</v>
      </c>
      <c r="H5">
        <f ca="1">COUNTIF($D$4:D5,D5)-1</f>
        <v>0</v>
      </c>
      <c r="I5">
        <f ca="1">K5*3+L5</f>
        <v>0</v>
      </c>
      <c r="J5">
        <f ca="1">SUMIF('Grupo A'!$F$3:$F$8,Configuracion!C5,'Grupo A'!$B$3:$B$8)+SUMIF('Grupo A'!$J$3:$J$8,Configuracion!C5,'Grupo A'!$B$3:$B$8)</f>
        <v>3</v>
      </c>
      <c r="K5">
        <f ca="1">SUMIF('Grupo A'!$F$3:$F$8,Configuracion!C5,'Grupo A'!$C$3:$C$8)+SUMIF('Grupo A'!$J$3:$J$8,Configuracion!C5,'Grupo A'!$R$3:$R$8)</f>
        <v>0</v>
      </c>
      <c r="L5">
        <f ca="1">J5-(K5+M5)</f>
        <v>0</v>
      </c>
      <c r="M5">
        <f ca="1">SUMIF('Grupo A'!$F$3:$F$8,Configuracion!C5,'Grupo A'!$R$3:$R$8)+SUMIF('Grupo A'!$J$3:$J$8,Configuracion!C5,'Grupo A'!$C$3:$C$8)</f>
        <v>3</v>
      </c>
      <c r="N5">
        <f ca="1">SUMIF('Grupo A'!$F$3:$F$8,Configuracion!C5,'Grupo A'!$H$3:$H$8)+SUMIF('Grupo A'!$J$3:$J$8,Configuracion!C5,'Grupo A'!$I$3:$I$8)</f>
        <v>4</v>
      </c>
      <c r="O5">
        <f ca="1">SUMIF('Grupo A'!$F$3:$F$8,Configuracion!C5,'Grupo A'!$I$3:$I$8)+SUMIF('Grupo A'!$J$3:$J$8,Configuracion!C5,'Grupo A'!$H$3:$H$8)</f>
        <v>9</v>
      </c>
      <c r="P5">
        <f t="shared" ref="P5:P7" ca="1" si="6">N5-O5</f>
        <v>-5</v>
      </c>
      <c r="R5">
        <v>5</v>
      </c>
      <c r="S5" t="s">
        <v>20</v>
      </c>
      <c r="T5">
        <f t="shared" si="0"/>
        <v>3</v>
      </c>
      <c r="X5" t="b">
        <f t="array" aca="1" ref="X5:X8" ca="1">($E$4:$E$7=E4)</f>
        <v>1</v>
      </c>
      <c r="Y5" t="b">
        <f t="array" aca="1" ref="Y5:Y8" ca="1">($P$4:$P$7&gt;P4)</f>
        <v>0</v>
      </c>
    </row>
    <row r="6" spans="1:28" x14ac:dyDescent="0.25">
      <c r="B6">
        <f t="shared" ca="1" si="1"/>
        <v>3</v>
      </c>
      <c r="C6" t="str">
        <f ca="1">Traducciones!C22</f>
        <v>Méjico</v>
      </c>
      <c r="D6">
        <f t="shared" ca="1" si="2"/>
        <v>3</v>
      </c>
      <c r="E6">
        <f t="shared" ca="1" si="3"/>
        <v>3</v>
      </c>
      <c r="F6">
        <f t="shared" ca="1" si="4"/>
        <v>0</v>
      </c>
      <c r="G6">
        <f t="shared" ca="1" si="5"/>
        <v>0</v>
      </c>
      <c r="H6">
        <f ca="1">COUNTIF($D$4:D6,D6)-1</f>
        <v>0</v>
      </c>
      <c r="I6">
        <f t="shared" ref="I6:I7" ca="1" si="7">K6*3+L6</f>
        <v>3</v>
      </c>
      <c r="J6">
        <f ca="1">SUMIF('Grupo A'!$F$3:$F$8,Configuracion!C6,'Grupo A'!$B$3:$B$8)+SUMIF('Grupo A'!$J$3:$J$8,Configuracion!C6,'Grupo A'!$B$3:$B$8)</f>
        <v>3</v>
      </c>
      <c r="K6">
        <f ca="1">SUMIF('Grupo A'!$F$3:$F$8,Configuracion!C6,'Grupo A'!$C$3:$C$8)+SUMIF('Grupo A'!$J$3:$J$8,Configuracion!C6,'Grupo A'!$R$3:$R$8)</f>
        <v>1</v>
      </c>
      <c r="L6">
        <f t="shared" ref="L6:L7" ca="1" si="8">J6-(K6+M6)</f>
        <v>0</v>
      </c>
      <c r="M6">
        <f ca="1">SUMIF('Grupo A'!$F$3:$F$8,Configuracion!C6,'Grupo A'!$R$3:$R$8)+SUMIF('Grupo A'!$J$3:$J$8,Configuracion!C6,'Grupo A'!$C$3:$C$8)</f>
        <v>2</v>
      </c>
      <c r="N6">
        <f ca="1">SUMIF('Grupo A'!$F$3:$F$8,Configuracion!C6,'Grupo A'!$H$3:$H$8)+SUMIF('Grupo A'!$J$3:$J$8,Configuracion!C6,'Grupo A'!$I$3:$I$8)</f>
        <v>3</v>
      </c>
      <c r="O6">
        <f ca="1">SUMIF('Grupo A'!$F$3:$F$8,Configuracion!C6,'Grupo A'!$I$3:$I$8)+SUMIF('Grupo A'!$J$3:$J$8,Configuracion!C6,'Grupo A'!$H$3:$H$8)</f>
        <v>5</v>
      </c>
      <c r="P6">
        <f t="shared" ca="1" si="6"/>
        <v>-2</v>
      </c>
      <c r="R6">
        <v>6</v>
      </c>
      <c r="S6" t="s">
        <v>21</v>
      </c>
      <c r="T6">
        <f t="shared" si="0"/>
        <v>3</v>
      </c>
      <c r="X6" t="b">
        <f ca="1"/>
        <v>0</v>
      </c>
      <c r="Y6" t="b">
        <f ca="1"/>
        <v>0</v>
      </c>
    </row>
    <row r="7" spans="1:28" x14ac:dyDescent="0.25">
      <c r="B7">
        <f t="shared" ca="1" si="1"/>
        <v>2</v>
      </c>
      <c r="C7" t="str">
        <f ca="1">Traducciones!C23</f>
        <v>Italia</v>
      </c>
      <c r="D7">
        <f t="shared" ca="1" si="2"/>
        <v>2</v>
      </c>
      <c r="E7">
        <f t="shared" ca="1" si="3"/>
        <v>2</v>
      </c>
      <c r="F7">
        <f t="shared" ca="1" si="4"/>
        <v>0</v>
      </c>
      <c r="G7">
        <f t="shared" ca="1" si="5"/>
        <v>0</v>
      </c>
      <c r="H7">
        <f ca="1">COUNTIF($D$4:D7,D7)-1</f>
        <v>0</v>
      </c>
      <c r="I7">
        <f t="shared" ca="1" si="7"/>
        <v>6</v>
      </c>
      <c r="J7">
        <f ca="1">SUMIF('Grupo A'!$F$3:$F$8,Configuracion!C7,'Grupo A'!$B$3:$B$8)+SUMIF('Grupo A'!$J$3:$J$8,Configuracion!C7,'Grupo A'!$B$3:$B$8)</f>
        <v>3</v>
      </c>
      <c r="K7">
        <f ca="1">SUMIF('Grupo A'!$F$3:$F$8,Configuracion!C7,'Grupo A'!$C$3:$C$8)+SUMIF('Grupo A'!$J$3:$J$8,Configuracion!C7,'Grupo A'!$R$3:$R$8)</f>
        <v>2</v>
      </c>
      <c r="L7">
        <f t="shared" ca="1" si="8"/>
        <v>0</v>
      </c>
      <c r="M7">
        <f ca="1">SUMIF('Grupo A'!$F$3:$F$8,Configuracion!C7,'Grupo A'!$R$3:$R$8)+SUMIF('Grupo A'!$J$3:$J$8,Configuracion!C7,'Grupo A'!$C$3:$C$8)</f>
        <v>1</v>
      </c>
      <c r="N7">
        <f ca="1">SUMIF('Grupo A'!$F$3:$F$8,Configuracion!C7,'Grupo A'!$H$3:$H$8)+SUMIF('Grupo A'!$J$3:$J$8,Configuracion!C7,'Grupo A'!$I$3:$I$8)</f>
        <v>8</v>
      </c>
      <c r="O7">
        <f ca="1">SUMIF('Grupo A'!$F$3:$F$8,Configuracion!C7,'Grupo A'!$I$3:$I$8)+SUMIF('Grupo A'!$J$3:$J$8,Configuracion!C7,'Grupo A'!$H$3:$H$8)</f>
        <v>8</v>
      </c>
      <c r="P7">
        <f t="shared" ca="1" si="6"/>
        <v>0</v>
      </c>
      <c r="S7" s="12" t="s">
        <v>22</v>
      </c>
      <c r="X7" t="b">
        <f ca="1"/>
        <v>0</v>
      </c>
      <c r="Y7" t="b">
        <f ca="1"/>
        <v>0</v>
      </c>
    </row>
    <row r="8" spans="1:28" x14ac:dyDescent="0.25">
      <c r="X8" t="b">
        <f ca="1"/>
        <v>0</v>
      </c>
      <c r="Y8" t="b">
        <f ca="1"/>
        <v>0</v>
      </c>
    </row>
    <row r="9" spans="1:28" x14ac:dyDescent="0.25">
      <c r="C9" t="s">
        <v>13</v>
      </c>
    </row>
    <row r="10" spans="1:28" x14ac:dyDescent="0.25">
      <c r="C10" t="str">
        <f ca="1">Traducciones!C12</f>
        <v>Equipo</v>
      </c>
      <c r="D10" s="1" t="s">
        <v>27</v>
      </c>
      <c r="E10" s="1" t="s">
        <v>29</v>
      </c>
      <c r="F10" s="1" t="s">
        <v>28</v>
      </c>
      <c r="G10" s="1" t="s">
        <v>10</v>
      </c>
      <c r="H10" s="1" t="s">
        <v>30</v>
      </c>
      <c r="I10" s="1" t="str">
        <f t="array" aca="1" ref="I10:O10" ca="1">TRANSPOSE(Traducciones!C13:C19)</f>
        <v>Pts</v>
      </c>
      <c r="J10" s="1" t="str">
        <f ca="1"/>
        <v>PJ</v>
      </c>
      <c r="K10" s="1" t="str">
        <f ca="1"/>
        <v>PG</v>
      </c>
      <c r="L10" s="1" t="str">
        <f ca="1"/>
        <v>PE</v>
      </c>
      <c r="M10" s="1" t="str">
        <f ca="1"/>
        <v>PP</v>
      </c>
      <c r="N10" s="1" t="str">
        <f ca="1"/>
        <v>GF</v>
      </c>
      <c r="O10" s="1" t="str">
        <f ca="1"/>
        <v>GC</v>
      </c>
      <c r="P10" s="1" t="s">
        <v>12</v>
      </c>
      <c r="V10" s="345" t="s">
        <v>98</v>
      </c>
      <c r="W10" s="345"/>
      <c r="Y10" s="345" t="s">
        <v>99</v>
      </c>
      <c r="Z10" s="345"/>
    </row>
    <row r="11" spans="1:28" x14ac:dyDescent="0.25">
      <c r="B11">
        <f ca="1">D11+H11</f>
        <v>1</v>
      </c>
      <c r="C11" t="str">
        <f ca="1">Traducciones!C24</f>
        <v>España</v>
      </c>
      <c r="D11">
        <f ca="1">SUM(E11:G11)</f>
        <v>1</v>
      </c>
      <c r="E11">
        <f ca="1">RANK(I11,$I$11:$I$14,0)</f>
        <v>1</v>
      </c>
      <c r="F11">
        <f ca="1">SUMPRODUCT(($E$11:$E$14=E11)*($P$11:$P$14&gt;P11))</f>
        <v>0</v>
      </c>
      <c r="G11">
        <f ca="1">SUMPRODUCT(($E$11:$E$14=E11)*($P$11:$P$14=P11)*($N$11:$N$14&gt;N11))</f>
        <v>0</v>
      </c>
      <c r="H11">
        <f ca="1">COUNTIF($D$11:D11,D11)-1</f>
        <v>0</v>
      </c>
      <c r="I11">
        <f ca="1">K11*3+L11</f>
        <v>9</v>
      </c>
      <c r="J11">
        <f ca="1">SUMIF('Grupo B'!$F$3:$F$8,Configuracion!C11,'Grupo B'!$B$3:$B$8)+SUMIF('Grupo B'!$J$3:$J$8,Configuracion!C11,'Grupo B'!$B$3:$B$8)</f>
        <v>3</v>
      </c>
      <c r="K11">
        <f ca="1">SUMIF('Grupo B'!$F$3:$F$8,Configuracion!C11,'Grupo B'!$C$3:$C$8)+SUMIF('Grupo B'!$J$3:$J$8,Configuracion!C11,'Grupo B'!$R$3:$R$8)</f>
        <v>3</v>
      </c>
      <c r="L11">
        <f ca="1">J11-(K11+M11)</f>
        <v>0</v>
      </c>
      <c r="M11">
        <f ca="1">SUMIF('Grupo B'!$F$3:$F$8,Configuracion!C11,'Grupo B'!$R$3:$R$8)+SUMIF('Grupo B'!$J$3:$J$8,Configuracion!C11,'Grupo B'!$C$3:$C$8)</f>
        <v>0</v>
      </c>
      <c r="N11">
        <f ca="1">SUMIF('Grupo B'!$F$3:$F$8,Configuracion!C11,'Grupo B'!$H$3:$H$8)+SUMIF('Grupo B'!$J$3:$J$8,Configuracion!C11,'Grupo B'!$I$3:$I$8)</f>
        <v>15</v>
      </c>
      <c r="O11">
        <f ca="1">SUMIF('Grupo B'!$F$3:$F$8,Configuracion!C11,'Grupo B'!$I$3:$I$8)+SUMIF('Grupo B'!$J$3:$J$8,Configuracion!C11,'Grupo B'!$H$3:$H$8)</f>
        <v>1</v>
      </c>
      <c r="P11">
        <f ca="1">N11-O11</f>
        <v>14</v>
      </c>
      <c r="V11">
        <v>0</v>
      </c>
      <c r="W11" t="str">
        <f>""</f>
        <v/>
      </c>
      <c r="Y11">
        <v>4</v>
      </c>
      <c r="Z11" t="s">
        <v>315</v>
      </c>
      <c r="AA11">
        <v>4</v>
      </c>
    </row>
    <row r="12" spans="1:28" x14ac:dyDescent="0.25">
      <c r="B12">
        <f t="shared" ref="B12:B14" ca="1" si="9">D12+H12</f>
        <v>2</v>
      </c>
      <c r="C12" t="str">
        <f ca="1">Traducciones!C25</f>
        <v>Uruguay</v>
      </c>
      <c r="D12">
        <f t="shared" ref="D12:D14" ca="1" si="10">SUM(E12:G12)</f>
        <v>2</v>
      </c>
      <c r="E12">
        <f t="shared" ref="E12:E14" ca="1" si="11">RANK(I12,$I$11:$I$14,0)</f>
        <v>2</v>
      </c>
      <c r="F12">
        <f t="shared" ref="F12:F14" ca="1" si="12">SUMPRODUCT(($E$11:$E$14=E12)*($P$11:$P$14&gt;P12))</f>
        <v>0</v>
      </c>
      <c r="G12">
        <f t="shared" ref="G12:G14" ca="1" si="13">SUMPRODUCT(($E$11:$E$14=E12)*($P$11:$P$14=P12)*($N$11:$N$14&gt;N12))</f>
        <v>0</v>
      </c>
      <c r="H12">
        <f ca="1">COUNTIF($D$11:D12,D12)-1</f>
        <v>0</v>
      </c>
      <c r="I12">
        <f ca="1">K12*3+L12</f>
        <v>6</v>
      </c>
      <c r="J12">
        <f ca="1">SUMIF('Grupo B'!$F$3:$F$8,Configuracion!C12,'Grupo B'!$B$3:$B$8)+SUMIF('Grupo B'!$J$3:$J$8,Configuracion!C12,'Grupo B'!$B$3:$B$8)</f>
        <v>3</v>
      </c>
      <c r="K12">
        <f ca="1">SUMIF('Grupo B'!$F$3:$F$8,Configuracion!C12,'Grupo B'!$C$3:$C$8)+SUMIF('Grupo B'!$J$3:$J$8,Configuracion!C12,'Grupo B'!$R$3:$R$8)</f>
        <v>2</v>
      </c>
      <c r="L12">
        <f ca="1">J12-(K12+M12)</f>
        <v>0</v>
      </c>
      <c r="M12">
        <f ca="1">SUMIF('Grupo B'!$F$3:$F$8,Configuracion!C12,'Grupo B'!$R$3:$R$8)+SUMIF('Grupo B'!$J$3:$J$8,Configuracion!C12,'Grupo B'!$C$3:$C$8)</f>
        <v>1</v>
      </c>
      <c r="N12">
        <f ca="1">SUMIF('Grupo B'!$F$3:$F$8,Configuracion!C12,'Grupo B'!$H$3:$H$8)+SUMIF('Grupo B'!$J$3:$J$8,Configuracion!C12,'Grupo B'!$I$3:$I$8)</f>
        <v>11</v>
      </c>
      <c r="O12">
        <f ca="1">SUMIF('Grupo B'!$F$3:$F$8,Configuracion!C12,'Grupo B'!$I$3:$I$8)+SUMIF('Grupo B'!$J$3:$J$8,Configuracion!C12,'Grupo B'!$H$3:$H$8)</f>
        <v>3</v>
      </c>
      <c r="P12">
        <f t="shared" ref="P12:P14" ca="1" si="14">N12-O12</f>
        <v>8</v>
      </c>
      <c r="V12">
        <v>1</v>
      </c>
      <c r="W12">
        <f>V12</f>
        <v>1</v>
      </c>
      <c r="Y12">
        <v>2</v>
      </c>
      <c r="Z12" t="s">
        <v>59</v>
      </c>
      <c r="AA12">
        <v>2</v>
      </c>
    </row>
    <row r="13" spans="1:28" x14ac:dyDescent="0.25">
      <c r="B13">
        <f t="shared" ca="1" si="9"/>
        <v>4</v>
      </c>
      <c r="C13" t="str">
        <f ca="1">Traducciones!C26</f>
        <v>Tahití</v>
      </c>
      <c r="D13">
        <f t="shared" ca="1" si="10"/>
        <v>4</v>
      </c>
      <c r="E13">
        <f t="shared" ca="1" si="11"/>
        <v>4</v>
      </c>
      <c r="F13">
        <f t="shared" ca="1" si="12"/>
        <v>0</v>
      </c>
      <c r="G13">
        <f t="shared" ca="1" si="13"/>
        <v>0</v>
      </c>
      <c r="H13">
        <f ca="1">COUNTIF($D$11:D13,D13)-1</f>
        <v>0</v>
      </c>
      <c r="I13">
        <f t="shared" ref="I13:I14" ca="1" si="15">K13*3+L13</f>
        <v>0</v>
      </c>
      <c r="J13">
        <f ca="1">SUMIF('Grupo B'!$F$3:$F$8,Configuracion!C13,'Grupo B'!$B$3:$B$8)+SUMIF('Grupo B'!$J$3:$J$8,Configuracion!C13,'Grupo B'!$B$3:$B$8)</f>
        <v>3</v>
      </c>
      <c r="K13">
        <f ca="1">SUMIF('Grupo B'!$F$3:$F$8,Configuracion!C13,'Grupo B'!$C$3:$C$8)+SUMIF('Grupo B'!$J$3:$J$8,Configuracion!C13,'Grupo B'!$R$3:$R$8)</f>
        <v>0</v>
      </c>
      <c r="L13">
        <f t="shared" ref="L13:L14" ca="1" si="16">J13-(K13+M13)</f>
        <v>0</v>
      </c>
      <c r="M13">
        <f ca="1">SUMIF('Grupo B'!$F$3:$F$8,Configuracion!C13,'Grupo B'!$R$3:$R$8)+SUMIF('Grupo B'!$J$3:$J$8,Configuracion!C13,'Grupo B'!$C$3:$C$8)</f>
        <v>3</v>
      </c>
      <c r="N13">
        <f ca="1">SUMIF('Grupo B'!$F$3:$F$8,Configuracion!C13,'Grupo B'!$H$3:$H$8)+SUMIF('Grupo B'!$J$3:$J$8,Configuracion!C13,'Grupo B'!$I$3:$I$8)</f>
        <v>1</v>
      </c>
      <c r="O13">
        <f ca="1">SUMIF('Grupo B'!$F$3:$F$8,Configuracion!C13,'Grupo B'!$I$3:$I$8)+SUMIF('Grupo B'!$J$3:$J$8,Configuracion!C13,'Grupo B'!$H$3:$H$8)</f>
        <v>24</v>
      </c>
      <c r="P13">
        <f t="shared" ca="1" si="14"/>
        <v>-23</v>
      </c>
      <c r="V13">
        <v>2</v>
      </c>
      <c r="W13">
        <f t="shared" ref="W13:W14" si="17">V13</f>
        <v>2</v>
      </c>
      <c r="Y13">
        <v>1</v>
      </c>
      <c r="Z13" t="s">
        <v>89</v>
      </c>
      <c r="AA13">
        <v>1</v>
      </c>
    </row>
    <row r="14" spans="1:28" x14ac:dyDescent="0.25">
      <c r="B14">
        <f t="shared" ca="1" si="9"/>
        <v>3</v>
      </c>
      <c r="C14" t="str">
        <f ca="1">Traducciones!C27</f>
        <v>Nigeria</v>
      </c>
      <c r="D14">
        <f t="shared" ca="1" si="10"/>
        <v>3</v>
      </c>
      <c r="E14">
        <f t="shared" ca="1" si="11"/>
        <v>3</v>
      </c>
      <c r="F14">
        <f t="shared" ca="1" si="12"/>
        <v>0</v>
      </c>
      <c r="G14">
        <f t="shared" ca="1" si="13"/>
        <v>0</v>
      </c>
      <c r="H14">
        <f ca="1">COUNTIF($D$11:D14,D14)-1</f>
        <v>0</v>
      </c>
      <c r="I14">
        <f t="shared" ca="1" si="15"/>
        <v>3</v>
      </c>
      <c r="J14">
        <f ca="1">SUMIF('Grupo B'!$F$3:$F$8,Configuracion!C14,'Grupo B'!$B$3:$B$8)+SUMIF('Grupo B'!$J$3:$J$8,Configuracion!C14,'Grupo B'!$B$3:$B$8)</f>
        <v>3</v>
      </c>
      <c r="K14">
        <f ca="1">SUMIF('Grupo B'!$F$3:$F$8,Configuracion!C14,'Grupo B'!$C$3:$C$8)+SUMIF('Grupo B'!$J$3:$J$8,Configuracion!C14,'Grupo B'!$R$3:$R$8)</f>
        <v>1</v>
      </c>
      <c r="L14">
        <f t="shared" ca="1" si="16"/>
        <v>0</v>
      </c>
      <c r="M14">
        <f ca="1">SUMIF('Grupo B'!$F$3:$F$8,Configuracion!C14,'Grupo B'!$R$3:$R$8)+SUMIF('Grupo B'!$J$3:$J$8,Configuracion!C14,'Grupo B'!$C$3:$C$8)</f>
        <v>2</v>
      </c>
      <c r="N14">
        <f ca="1">SUMIF('Grupo B'!$F$3:$F$8,Configuracion!C14,'Grupo B'!$H$3:$H$8)+SUMIF('Grupo B'!$J$3:$J$8,Configuracion!C14,'Grupo B'!$I$3:$I$8)</f>
        <v>7</v>
      </c>
      <c r="O14">
        <f ca="1">SUMIF('Grupo B'!$F$3:$F$8,Configuracion!C14,'Grupo B'!$I$3:$I$8)+SUMIF('Grupo B'!$J$3:$J$8,Configuracion!C14,'Grupo B'!$H$3:$H$8)</f>
        <v>6</v>
      </c>
      <c r="P14">
        <f t="shared" ca="1" si="14"/>
        <v>1</v>
      </c>
      <c r="V14">
        <v>3</v>
      </c>
      <c r="W14">
        <f t="shared" si="17"/>
        <v>3</v>
      </c>
      <c r="Y14">
        <v>3</v>
      </c>
      <c r="Z14" t="s">
        <v>60</v>
      </c>
      <c r="AA14">
        <v>3</v>
      </c>
    </row>
    <row r="15" spans="1:28" x14ac:dyDescent="0.25">
      <c r="A15" s="7">
        <f ca="1">NOW()</f>
        <v>41457.882468171294</v>
      </c>
      <c r="V15">
        <v>4</v>
      </c>
      <c r="W15" s="1" t="str">
        <f ca="1">Traducciones!C36</f>
        <v>SF</v>
      </c>
      <c r="Y15">
        <v>5</v>
      </c>
      <c r="Z15" t="s">
        <v>524</v>
      </c>
      <c r="AA15">
        <v>5</v>
      </c>
    </row>
    <row r="16" spans="1:28" x14ac:dyDescent="0.25">
      <c r="A16" s="5">
        <f ca="1">A15</f>
        <v>41457.882468171294</v>
      </c>
      <c r="B16" t="s">
        <v>103</v>
      </c>
      <c r="C16" t="s">
        <v>102</v>
      </c>
      <c r="D16" t="s">
        <v>26</v>
      </c>
      <c r="E16" t="s">
        <v>50</v>
      </c>
      <c r="F16" t="s">
        <v>49</v>
      </c>
      <c r="Q16" s="345" t="s">
        <v>48</v>
      </c>
      <c r="R16" s="345"/>
      <c r="S16" s="345" t="s">
        <v>55</v>
      </c>
      <c r="T16" s="345"/>
      <c r="V16">
        <v>5</v>
      </c>
      <c r="W16" s="1" t="str">
        <f ca="1">Traducciones!C37</f>
        <v>FC</v>
      </c>
    </row>
    <row r="17" spans="1:23" x14ac:dyDescent="0.25">
      <c r="A17">
        <v>1603</v>
      </c>
      <c r="B17" s="6">
        <f ca="1">IF(B33&lt;&gt;A33,Q17+R17,4)</f>
        <v>4</v>
      </c>
      <c r="C17" s="6">
        <f t="shared" ref="C17:C31" ca="1" si="18">S17+T17</f>
        <v>13</v>
      </c>
      <c r="D17">
        <f ca="1">IF(O17&gt;1,1,100)</f>
        <v>100</v>
      </c>
      <c r="E17">
        <f ca="1">F17*D17</f>
        <v>100</v>
      </c>
      <c r="F17">
        <f>'Grupo A'!E3</f>
        <v>1</v>
      </c>
      <c r="G17" s="1">
        <f>LOOKUP(F17,$V$11:$V$17,$W$11:$W$17)</f>
        <v>1</v>
      </c>
      <c r="H17" t="str">
        <f ca="1">'Grupo A'!F3</f>
        <v>Brasil</v>
      </c>
      <c r="I17" s="1">
        <f ca="1">IF(D17&lt;=1,"",IF('Grupo A'!H3&lt;&gt;"",'Grupo A'!H3,"!"))</f>
        <v>3</v>
      </c>
      <c r="J17" s="1">
        <f ca="1">IF(D17&lt;=1,"",IF('Grupo A'!I3&lt;&gt;"",'Grupo A'!I3,"!"))</f>
        <v>0</v>
      </c>
      <c r="K17" t="str">
        <f ca="1">'Grupo A'!J3</f>
        <v>Japón</v>
      </c>
      <c r="L17" s="2" t="str">
        <f ca="1">'Grupo A'!N3</f>
        <v>21:00</v>
      </c>
      <c r="M17" s="2" t="str">
        <f ca="1">'Grupo A'!O3</f>
        <v>15/06/2013</v>
      </c>
      <c r="N17" t="str">
        <f>'Grupo A'!Q3</f>
        <v>Estadio Nacional - Brasilia</v>
      </c>
      <c r="O17" s="3">
        <f ca="1">P17-$A$15</f>
        <v>-17.882468171294022</v>
      </c>
      <c r="P17" s="7" t="s">
        <v>841</v>
      </c>
      <c r="Q17" s="6">
        <f ca="1">RANK(E17,$E$17:$E$32,1)</f>
        <v>1</v>
      </c>
      <c r="R17" s="6">
        <f ca="1">COUNTIF($Q$17:Q17,Q17)-1</f>
        <v>0</v>
      </c>
      <c r="S17">
        <f t="shared" ref="S17:S35" ca="1" si="19">RANK(E17,$E$17:$E$35,0)</f>
        <v>13</v>
      </c>
      <c r="T17" s="6">
        <f ca="1">COUNTIF($S$17:S17,S17)-1</f>
        <v>0</v>
      </c>
      <c r="V17" s="6">
        <v>6</v>
      </c>
      <c r="W17" s="1" t="str">
        <f ca="1">Traducciones!C38</f>
        <v>F</v>
      </c>
    </row>
    <row r="18" spans="1:23" x14ac:dyDescent="0.25">
      <c r="B18" s="6">
        <f ca="1">IF(B34&lt;&gt;A34,Q18+R18,4)</f>
        <v>4</v>
      </c>
      <c r="C18" s="6">
        <f t="shared" ca="1" si="18"/>
        <v>14</v>
      </c>
      <c r="D18">
        <f t="shared" ref="D18:D35" ca="1" si="20">IF(O18&gt;1,1,100)</f>
        <v>100</v>
      </c>
      <c r="E18">
        <f t="shared" ref="E18:E31" ca="1" si="21">F18*D18</f>
        <v>100</v>
      </c>
      <c r="F18">
        <f>'Grupo A'!E4</f>
        <v>1</v>
      </c>
      <c r="G18" s="1">
        <f t="shared" ref="G18:G31" si="22">LOOKUP(F18,$V$11:$V$17,$W$11:$W$17)</f>
        <v>1</v>
      </c>
      <c r="H18" t="str">
        <f ca="1">'Grupo A'!F4</f>
        <v>Méjico</v>
      </c>
      <c r="I18" s="1">
        <f ca="1">IF(D18&lt;=1,"",IF('Grupo A'!H4&lt;&gt;"",'Grupo A'!H4,"!"))</f>
        <v>1</v>
      </c>
      <c r="J18" s="1">
        <f ca="1">IF(D18&lt;=1,"",IF('Grupo A'!I4&lt;&gt;"",'Grupo A'!I4,"!"))</f>
        <v>2</v>
      </c>
      <c r="K18" t="str">
        <f ca="1">'Grupo A'!J4</f>
        <v>Italia</v>
      </c>
      <c r="L18" s="2" t="str">
        <f ca="1">'Grupo A'!N4</f>
        <v>21:00</v>
      </c>
      <c r="M18" s="7" t="str">
        <f ca="1">'Grupo A'!O4</f>
        <v>16/06/2013</v>
      </c>
      <c r="N18" t="str">
        <f>'Grupo A'!Q4</f>
        <v>Estadio Maracaná - Río de Janeiro</v>
      </c>
      <c r="O18" s="3">
        <f t="shared" ref="O18:O35" ca="1" si="23">P18-$A$15</f>
        <v>-16.882468171294022</v>
      </c>
      <c r="P18" s="7" t="s">
        <v>842</v>
      </c>
      <c r="Q18" s="6">
        <f t="shared" ref="Q18:Q32" ca="1" si="24">RANK(E18,$E$17:$E$32,1)</f>
        <v>1</v>
      </c>
      <c r="R18" s="6">
        <f ca="1">COUNTIF($Q$17:Q18,Q18)-1</f>
        <v>1</v>
      </c>
      <c r="S18">
        <f t="shared" ca="1" si="19"/>
        <v>13</v>
      </c>
      <c r="T18" s="6">
        <f ca="1">COUNTIF($S$17:S18,S18)-1</f>
        <v>1</v>
      </c>
      <c r="V18" s="6"/>
    </row>
    <row r="19" spans="1:23" x14ac:dyDescent="0.25">
      <c r="B19" s="6">
        <f t="shared" ref="B19:B29" ca="1" si="25">Q19+R19</f>
        <v>5</v>
      </c>
      <c r="C19" s="6">
        <f t="shared" ca="1" si="18"/>
        <v>9</v>
      </c>
      <c r="D19">
        <f t="shared" ca="1" si="20"/>
        <v>100</v>
      </c>
      <c r="E19">
        <f t="shared" ca="1" si="21"/>
        <v>200</v>
      </c>
      <c r="F19">
        <f>'Grupo A'!E5</f>
        <v>2</v>
      </c>
      <c r="G19" s="1">
        <f t="shared" si="22"/>
        <v>2</v>
      </c>
      <c r="H19" t="str">
        <f ca="1">'Grupo A'!F5</f>
        <v>Brasil</v>
      </c>
      <c r="I19" s="1">
        <f ca="1">IF(D19&lt;=1,"",IF('Grupo A'!H5&lt;&gt;"",'Grupo A'!H5,"!"))</f>
        <v>2</v>
      </c>
      <c r="J19" s="1">
        <f ca="1">IF(D19&lt;=1,"",IF('Grupo A'!I5&lt;&gt;"",'Grupo A'!I5,"!"))</f>
        <v>0</v>
      </c>
      <c r="K19" t="str">
        <f ca="1">'Grupo A'!J5</f>
        <v>Méjico</v>
      </c>
      <c r="L19" s="2" t="str">
        <f ca="1">'Grupo A'!N5</f>
        <v>21:00</v>
      </c>
      <c r="M19" s="7" t="str">
        <f ca="1">'Grupo A'!O5</f>
        <v>19/06/2013</v>
      </c>
      <c r="N19" t="str">
        <f>'Grupo A'!Q5</f>
        <v>Estadio Castelão - Fortaleza</v>
      </c>
      <c r="O19" s="3">
        <f t="shared" ca="1" si="23"/>
        <v>-13.882468171294022</v>
      </c>
      <c r="P19" s="7" t="s">
        <v>843</v>
      </c>
      <c r="Q19" s="6">
        <f t="shared" ca="1" si="24"/>
        <v>5</v>
      </c>
      <c r="R19" s="6">
        <f ca="1">COUNTIF($Q$17:Q19,Q19)-1</f>
        <v>0</v>
      </c>
      <c r="S19">
        <f t="shared" ca="1" si="19"/>
        <v>9</v>
      </c>
      <c r="T19" s="6">
        <f ca="1">COUNTIF($S$17:S19,S19)-1</f>
        <v>0</v>
      </c>
      <c r="V19" s="6"/>
    </row>
    <row r="20" spans="1:23" x14ac:dyDescent="0.25">
      <c r="B20" s="6">
        <f t="shared" ca="1" si="25"/>
        <v>6</v>
      </c>
      <c r="C20" s="6">
        <f t="shared" ca="1" si="18"/>
        <v>10</v>
      </c>
      <c r="D20">
        <f t="shared" ca="1" si="20"/>
        <v>100</v>
      </c>
      <c r="E20">
        <f ca="1">F20*D20</f>
        <v>200</v>
      </c>
      <c r="F20">
        <f>'Grupo A'!E6</f>
        <v>2</v>
      </c>
      <c r="G20" s="1">
        <f t="shared" si="22"/>
        <v>2</v>
      </c>
      <c r="H20" t="str">
        <f ca="1">'Grupo A'!F6</f>
        <v>Italia</v>
      </c>
      <c r="I20" s="1">
        <f ca="1">IF(D20&lt;=1,"",IF('Grupo A'!H6&lt;&gt;"",'Grupo A'!H6,"!"))</f>
        <v>4</v>
      </c>
      <c r="J20" s="1">
        <f ca="1">IF(D20&lt;=1,"",IF('Grupo A'!I6&lt;&gt;"",'Grupo A'!I6,"!"))</f>
        <v>3</v>
      </c>
      <c r="K20" t="str">
        <f ca="1">'Grupo A'!J6</f>
        <v>Japón</v>
      </c>
      <c r="L20" s="2" t="str">
        <f ca="1">'Grupo A'!N6</f>
        <v>00:00</v>
      </c>
      <c r="M20" s="7" t="str">
        <f ca="1">'Grupo A'!O6</f>
        <v>20/06/2013</v>
      </c>
      <c r="N20" t="str">
        <f>'Grupo A'!Q6</f>
        <v>Arena Pernambuco - Recife</v>
      </c>
      <c r="O20" s="3">
        <f t="shared" ca="1" si="23"/>
        <v>-12.882468171294022</v>
      </c>
      <c r="P20" s="7" t="s">
        <v>844</v>
      </c>
      <c r="Q20" s="6">
        <f t="shared" ca="1" si="24"/>
        <v>5</v>
      </c>
      <c r="R20" s="6">
        <f ca="1">COUNTIF($Q$17:Q20,Q20)-1</f>
        <v>1</v>
      </c>
      <c r="S20">
        <f t="shared" ca="1" si="19"/>
        <v>9</v>
      </c>
      <c r="T20" s="6">
        <f ca="1">COUNTIF($S$17:S20,S20)-1</f>
        <v>1</v>
      </c>
      <c r="V20" s="6"/>
    </row>
    <row r="21" spans="1:23" x14ac:dyDescent="0.25">
      <c r="B21" s="6">
        <f t="shared" ca="1" si="25"/>
        <v>9</v>
      </c>
      <c r="C21" s="6">
        <f t="shared" ca="1" si="18"/>
        <v>5</v>
      </c>
      <c r="D21">
        <f t="shared" ca="1" si="20"/>
        <v>100</v>
      </c>
      <c r="E21">
        <f t="shared" ca="1" si="21"/>
        <v>300</v>
      </c>
      <c r="F21">
        <f>'Grupo A'!E7</f>
        <v>3</v>
      </c>
      <c r="G21" s="1">
        <f t="shared" si="22"/>
        <v>3</v>
      </c>
      <c r="H21" t="str">
        <f ca="1">'Grupo A'!F7</f>
        <v>Italia</v>
      </c>
      <c r="I21" s="1">
        <f ca="1">IF(D21&lt;=1,"",IF('Grupo A'!H7&lt;&gt;"",'Grupo A'!H7,"!"))</f>
        <v>2</v>
      </c>
      <c r="J21" s="1">
        <f ca="1">IF(D21&lt;=1,"",IF('Grupo A'!I7&lt;&gt;"",'Grupo A'!I7,"!"))</f>
        <v>4</v>
      </c>
      <c r="K21" t="str">
        <f ca="1">'Grupo A'!J7</f>
        <v>Brasil</v>
      </c>
      <c r="L21" s="2" t="str">
        <f ca="1">'Grupo A'!N7</f>
        <v>21:00</v>
      </c>
      <c r="M21" s="7" t="str">
        <f ca="1">'Grupo A'!O7</f>
        <v>22/06/2013</v>
      </c>
      <c r="N21" t="str">
        <f>'Grupo A'!Q7</f>
        <v>Arena Fonte Nova - Salvador</v>
      </c>
      <c r="O21" s="3">
        <f t="shared" ca="1" si="23"/>
        <v>-10.882468171294022</v>
      </c>
      <c r="P21" s="7" t="s">
        <v>845</v>
      </c>
      <c r="Q21" s="6">
        <f t="shared" ca="1" si="24"/>
        <v>9</v>
      </c>
      <c r="R21" s="6">
        <f ca="1">COUNTIF($Q$17:Q21,Q21)-1</f>
        <v>0</v>
      </c>
      <c r="S21">
        <f t="shared" ca="1" si="19"/>
        <v>5</v>
      </c>
      <c r="T21" s="6">
        <f ca="1">COUNTIF($S$17:S21,S21)-1</f>
        <v>0</v>
      </c>
      <c r="V21" s="11" t="s">
        <v>58</v>
      </c>
    </row>
    <row r="22" spans="1:23" x14ac:dyDescent="0.25">
      <c r="B22" s="6">
        <f t="shared" ca="1" si="25"/>
        <v>10</v>
      </c>
      <c r="C22" s="6">
        <f t="shared" ca="1" si="18"/>
        <v>6</v>
      </c>
      <c r="D22">
        <f t="shared" ca="1" si="20"/>
        <v>100</v>
      </c>
      <c r="E22">
        <f t="shared" ca="1" si="21"/>
        <v>300</v>
      </c>
      <c r="F22">
        <f>'Grupo A'!E8</f>
        <v>3</v>
      </c>
      <c r="G22" s="1">
        <f t="shared" si="22"/>
        <v>3</v>
      </c>
      <c r="H22" t="str">
        <f ca="1">'Grupo A'!F8</f>
        <v>Japón</v>
      </c>
      <c r="I22" s="1">
        <f ca="1">IF(D22&lt;=1,"",IF('Grupo A'!H8&lt;&gt;"",'Grupo A'!H8,"!"))</f>
        <v>1</v>
      </c>
      <c r="J22" s="1">
        <f ca="1">IF(D22&lt;=1,"",IF('Grupo A'!I8&lt;&gt;"",'Grupo A'!I8,"!"))</f>
        <v>2</v>
      </c>
      <c r="K22" t="str">
        <f ca="1">'Grupo A'!J8</f>
        <v>Méjico</v>
      </c>
      <c r="L22" s="2" t="str">
        <f ca="1">'Grupo A'!N8</f>
        <v>21:00</v>
      </c>
      <c r="M22" s="7" t="str">
        <f ca="1">'Grupo A'!O8</f>
        <v>22/06/2013</v>
      </c>
      <c r="N22" t="str">
        <f>'Grupo A'!Q8</f>
        <v>Estadio Mineirão - Belo Horizonte</v>
      </c>
      <c r="O22" s="3">
        <f t="shared" ca="1" si="23"/>
        <v>-10.882468171294022</v>
      </c>
      <c r="P22" s="7" t="s">
        <v>845</v>
      </c>
      <c r="Q22" s="6">
        <f t="shared" ca="1" si="24"/>
        <v>9</v>
      </c>
      <c r="R22" s="6">
        <f ca="1">COUNTIF($Q$17:Q22,Q22)-1</f>
        <v>1</v>
      </c>
      <c r="S22">
        <f t="shared" ca="1" si="19"/>
        <v>5</v>
      </c>
      <c r="T22" s="6">
        <f ca="1">COUNTIF($S$17:S22,S22)-1</f>
        <v>1</v>
      </c>
      <c r="V22" s="6"/>
    </row>
    <row r="23" spans="1:23" x14ac:dyDescent="0.25">
      <c r="B23" s="6">
        <f ca="1">IF(B35&lt;&gt;A35,Q23+R23,4)</f>
        <v>4</v>
      </c>
      <c r="C23" s="6">
        <f t="shared" ca="1" si="18"/>
        <v>15</v>
      </c>
      <c r="D23">
        <f t="shared" ca="1" si="20"/>
        <v>100</v>
      </c>
      <c r="E23">
        <f t="shared" ca="1" si="21"/>
        <v>100</v>
      </c>
      <c r="F23">
        <f>'Grupo B'!E3</f>
        <v>1</v>
      </c>
      <c r="G23" s="1">
        <f t="shared" si="22"/>
        <v>1</v>
      </c>
      <c r="H23" t="str">
        <f ca="1">'Grupo B'!F3</f>
        <v>España</v>
      </c>
      <c r="I23" s="272">
        <f ca="1">IF(D23&lt;=1,"",IF('Grupo B'!H3&lt;&gt;"",'Grupo B'!H3,"!"))</f>
        <v>2</v>
      </c>
      <c r="J23" s="272">
        <f ca="1">IF(D23&lt;=1,"",IF('Grupo B'!I3&lt;&gt;"",'Grupo B'!I3,"!"))</f>
        <v>1</v>
      </c>
      <c r="K23" t="str">
        <f ca="1">'Grupo B'!J3</f>
        <v>Uruguay</v>
      </c>
      <c r="L23" s="4" t="str">
        <f ca="1">'Grupo B'!N3</f>
        <v>21:00</v>
      </c>
      <c r="M23" s="7" t="str">
        <f ca="1">'Grupo B'!O3</f>
        <v>16/06/2013</v>
      </c>
      <c r="N23" t="str">
        <f>'Grupo B'!Q3</f>
        <v>Arena Pernambuco - Recife</v>
      </c>
      <c r="O23" s="3">
        <f t="shared" ca="1" si="23"/>
        <v>-16.882468171294022</v>
      </c>
      <c r="P23" s="7" t="s">
        <v>842</v>
      </c>
      <c r="Q23" s="6">
        <f t="shared" ca="1" si="24"/>
        <v>1</v>
      </c>
      <c r="R23" s="6">
        <f ca="1">COUNTIF($Q$17:Q23,Q23)-1</f>
        <v>2</v>
      </c>
      <c r="S23">
        <f t="shared" ca="1" si="19"/>
        <v>13</v>
      </c>
      <c r="T23" s="6">
        <f ca="1">COUNTIF($S$17:S23,S23)-1</f>
        <v>2</v>
      </c>
      <c r="V23" s="6"/>
    </row>
    <row r="24" spans="1:23" x14ac:dyDescent="0.25">
      <c r="B24" s="6">
        <f t="shared" ca="1" si="25"/>
        <v>4</v>
      </c>
      <c r="C24" s="6">
        <f t="shared" ca="1" si="18"/>
        <v>16</v>
      </c>
      <c r="D24">
        <f t="shared" ca="1" si="20"/>
        <v>100</v>
      </c>
      <c r="E24">
        <f t="shared" ca="1" si="21"/>
        <v>100</v>
      </c>
      <c r="F24">
        <f>'Grupo B'!E4</f>
        <v>1</v>
      </c>
      <c r="G24" s="1">
        <f t="shared" si="22"/>
        <v>1</v>
      </c>
      <c r="H24" t="str">
        <f ca="1">'Grupo B'!F4</f>
        <v>Tahití</v>
      </c>
      <c r="I24" s="272">
        <f ca="1">IF(D24&lt;=1,"",IF('Grupo B'!H4&lt;&gt;"",'Grupo B'!H4,"!"))</f>
        <v>1</v>
      </c>
      <c r="J24" s="272">
        <f ca="1">IF(D24&lt;=1,"",IF('Grupo B'!I4&lt;&gt;"",'Grupo B'!I4,"!"))</f>
        <v>6</v>
      </c>
      <c r="K24" t="str">
        <f ca="1">'Grupo B'!J4</f>
        <v>Nigeria</v>
      </c>
      <c r="L24" s="4" t="str">
        <f ca="1">'Grupo B'!N4</f>
        <v>21:00</v>
      </c>
      <c r="M24" s="7" t="str">
        <f ca="1">'Grupo B'!O4</f>
        <v>17/06/2013</v>
      </c>
      <c r="N24" t="str">
        <f>'Grupo B'!Q4</f>
        <v>Estadio Mineirão - Belo Horizonte</v>
      </c>
      <c r="O24" s="3">
        <f t="shared" ca="1" si="23"/>
        <v>-15.882468171294022</v>
      </c>
      <c r="P24" s="7" t="s">
        <v>846</v>
      </c>
      <c r="Q24" s="6">
        <f t="shared" ca="1" si="24"/>
        <v>1</v>
      </c>
      <c r="R24" s="6">
        <f ca="1">COUNTIF($Q$17:Q24,Q24)-1</f>
        <v>3</v>
      </c>
      <c r="S24">
        <f t="shared" ca="1" si="19"/>
        <v>13</v>
      </c>
      <c r="T24" s="6">
        <f ca="1">COUNTIF($S$17:S24,S24)-1</f>
        <v>3</v>
      </c>
      <c r="V24" s="6"/>
    </row>
    <row r="25" spans="1:23" x14ac:dyDescent="0.25">
      <c r="B25" s="6">
        <f t="shared" ca="1" si="25"/>
        <v>7</v>
      </c>
      <c r="C25" s="6">
        <f t="shared" ca="1" si="18"/>
        <v>11</v>
      </c>
      <c r="D25">
        <f t="shared" ca="1" si="20"/>
        <v>100</v>
      </c>
      <c r="E25">
        <f t="shared" ca="1" si="21"/>
        <v>200</v>
      </c>
      <c r="F25">
        <f>'Grupo B'!E5</f>
        <v>2</v>
      </c>
      <c r="G25" s="1">
        <f t="shared" si="22"/>
        <v>2</v>
      </c>
      <c r="H25" t="str">
        <f ca="1">'Grupo B'!F5</f>
        <v>España</v>
      </c>
      <c r="I25" s="272">
        <f ca="1">IF(D25&lt;=1,"",IF('Grupo B'!H5&lt;&gt;"",'Grupo B'!H5,"!"))</f>
        <v>10</v>
      </c>
      <c r="J25" s="272">
        <f ca="1">IF(D25&lt;=1,"",IF('Grupo B'!I5&lt;&gt;"",'Grupo B'!I5,"!"))</f>
        <v>0</v>
      </c>
      <c r="K25" t="str">
        <f ca="1">'Grupo B'!J5</f>
        <v>Tahití</v>
      </c>
      <c r="L25" s="4" t="str">
        <f ca="1">'Grupo B'!N5</f>
        <v>21:00</v>
      </c>
      <c r="M25" s="7" t="str">
        <f ca="1">'Grupo B'!O5</f>
        <v>20/06/2013</v>
      </c>
      <c r="N25" t="str">
        <f>'Grupo B'!Q5</f>
        <v>Estadio Maracaná - Río de Janeiro</v>
      </c>
      <c r="O25" s="3">
        <f t="shared" ca="1" si="23"/>
        <v>-12.882468171294022</v>
      </c>
      <c r="P25" s="7" t="s">
        <v>844</v>
      </c>
      <c r="Q25" s="6">
        <f t="shared" ca="1" si="24"/>
        <v>5</v>
      </c>
      <c r="R25" s="6">
        <f ca="1">COUNTIF($Q$17:Q25,Q25)-1</f>
        <v>2</v>
      </c>
      <c r="S25">
        <f t="shared" ca="1" si="19"/>
        <v>9</v>
      </c>
      <c r="T25" s="6">
        <f ca="1">COUNTIF($S$17:S25,S25)-1</f>
        <v>2</v>
      </c>
      <c r="V25" s="6"/>
    </row>
    <row r="26" spans="1:23" x14ac:dyDescent="0.25">
      <c r="B26" s="6">
        <f t="shared" ca="1" si="25"/>
        <v>8</v>
      </c>
      <c r="C26" s="6">
        <f t="shared" ca="1" si="18"/>
        <v>12</v>
      </c>
      <c r="D26">
        <f t="shared" ca="1" si="20"/>
        <v>100</v>
      </c>
      <c r="E26">
        <f t="shared" ca="1" si="21"/>
        <v>200</v>
      </c>
      <c r="F26">
        <f>'Grupo B'!E6</f>
        <v>2</v>
      </c>
      <c r="G26" s="1">
        <f t="shared" si="22"/>
        <v>2</v>
      </c>
      <c r="H26" t="str">
        <f ca="1">'Grupo B'!F6</f>
        <v>Nigeria</v>
      </c>
      <c r="I26" s="272">
        <f ca="1">IF(D26&lt;=1,"",IF('Grupo B'!H6&lt;&gt;"",'Grupo B'!H6,"!"))</f>
        <v>1</v>
      </c>
      <c r="J26" s="272">
        <f ca="1">IF(D26&lt;=1,"",IF('Grupo B'!I6&lt;&gt;"",'Grupo B'!I6,"!"))</f>
        <v>2</v>
      </c>
      <c r="K26" t="str">
        <f ca="1">'Grupo B'!J6</f>
        <v>Uruguay</v>
      </c>
      <c r="L26" s="4" t="str">
        <f ca="1">'Grupo B'!N6</f>
        <v>00:00</v>
      </c>
      <c r="M26" s="2" t="str">
        <f ca="1">'Grupo B'!O6</f>
        <v>21/06/2013</v>
      </c>
      <c r="N26" t="str">
        <f>'Grupo B'!Q6</f>
        <v>Arena Fonte Nova - Salvador</v>
      </c>
      <c r="O26" s="3">
        <f t="shared" ca="1" si="23"/>
        <v>-11.882468171294022</v>
      </c>
      <c r="P26" s="7" t="s">
        <v>847</v>
      </c>
      <c r="Q26" s="6">
        <f t="shared" ca="1" si="24"/>
        <v>5</v>
      </c>
      <c r="R26" s="6">
        <f ca="1">COUNTIF($Q$17:Q26,Q26)-1</f>
        <v>3</v>
      </c>
      <c r="S26">
        <f t="shared" ca="1" si="19"/>
        <v>9</v>
      </c>
      <c r="T26" s="6">
        <f ca="1">COUNTIF($S$17:S26,S26)-1</f>
        <v>3</v>
      </c>
      <c r="V26" s="6"/>
    </row>
    <row r="27" spans="1:23" x14ac:dyDescent="0.25">
      <c r="B27" s="6">
        <f t="shared" ca="1" si="25"/>
        <v>11</v>
      </c>
      <c r="C27" s="6">
        <f t="shared" ca="1" si="18"/>
        <v>7</v>
      </c>
      <c r="D27">
        <f t="shared" ca="1" si="20"/>
        <v>100</v>
      </c>
      <c r="E27">
        <f t="shared" ca="1" si="21"/>
        <v>300</v>
      </c>
      <c r="F27">
        <f>'Grupo B'!E7</f>
        <v>3</v>
      </c>
      <c r="G27" s="1">
        <f t="shared" si="22"/>
        <v>3</v>
      </c>
      <c r="H27" t="str">
        <f ca="1">'Grupo B'!F7</f>
        <v>Nigeria</v>
      </c>
      <c r="I27" s="272">
        <f ca="1">IF(D27&lt;=1,"",IF('Grupo B'!H7&lt;&gt;"",'Grupo B'!H7,"!"))</f>
        <v>0</v>
      </c>
      <c r="J27" s="272">
        <f ca="1">IF(D27&lt;=1,"",IF('Grupo B'!I7&lt;&gt;"",'Grupo B'!I7,"!"))</f>
        <v>3</v>
      </c>
      <c r="K27" t="str">
        <f ca="1">'Grupo B'!J7</f>
        <v>España</v>
      </c>
      <c r="L27" s="4" t="str">
        <f ca="1">'Grupo B'!N7</f>
        <v>21:00</v>
      </c>
      <c r="M27" s="7" t="str">
        <f ca="1">'Grupo B'!O7</f>
        <v>23/06/2013</v>
      </c>
      <c r="N27" t="str">
        <f>'Grupo B'!Q7</f>
        <v>Estadio Castelão - Fortaleza</v>
      </c>
      <c r="O27" s="3">
        <f t="shared" ca="1" si="23"/>
        <v>-9.8824681712940219</v>
      </c>
      <c r="P27" s="7" t="s">
        <v>848</v>
      </c>
      <c r="Q27" s="6">
        <f t="shared" ca="1" si="24"/>
        <v>9</v>
      </c>
      <c r="R27" s="6">
        <f ca="1">COUNTIF($Q$17:Q27,Q27)-1</f>
        <v>2</v>
      </c>
      <c r="S27">
        <f t="shared" ca="1" si="19"/>
        <v>5</v>
      </c>
      <c r="T27" s="6">
        <f ca="1">COUNTIF($S$17:S27,S27)-1</f>
        <v>2</v>
      </c>
      <c r="V27" s="6"/>
    </row>
    <row r="28" spans="1:23" x14ac:dyDescent="0.25">
      <c r="B28" s="6">
        <f t="shared" ca="1" si="25"/>
        <v>12</v>
      </c>
      <c r="C28" s="6">
        <f t="shared" ca="1" si="18"/>
        <v>8</v>
      </c>
      <c r="D28">
        <f t="shared" ca="1" si="20"/>
        <v>100</v>
      </c>
      <c r="E28">
        <f t="shared" ca="1" si="21"/>
        <v>300</v>
      </c>
      <c r="F28">
        <f>'Grupo B'!E8</f>
        <v>3</v>
      </c>
      <c r="G28" s="1">
        <f t="shared" si="22"/>
        <v>3</v>
      </c>
      <c r="H28" t="str">
        <f ca="1">'Grupo B'!F8</f>
        <v>Uruguay</v>
      </c>
      <c r="I28" s="272">
        <f ca="1">IF(D28&lt;=1,"",IF('Grupo B'!H8&lt;&gt;"",'Grupo B'!H8,"!"))</f>
        <v>8</v>
      </c>
      <c r="J28" s="272">
        <f ca="1">IF(D28&lt;=1,"",IF('Grupo B'!I8&lt;&gt;"",'Grupo B'!I8,"!"))</f>
        <v>0</v>
      </c>
      <c r="K28" t="str">
        <f ca="1">'Grupo B'!J8</f>
        <v>Tahití</v>
      </c>
      <c r="L28" s="4" t="str">
        <f ca="1">'Grupo B'!N8</f>
        <v>21:00</v>
      </c>
      <c r="M28" s="7" t="str">
        <f ca="1">'Grupo B'!O8</f>
        <v>23/06/2013</v>
      </c>
      <c r="N28" t="str">
        <f>'Grupo B'!Q8</f>
        <v>Arena Pernambuco - Recife</v>
      </c>
      <c r="O28" s="3">
        <f t="shared" ca="1" si="23"/>
        <v>-9.8824681712940219</v>
      </c>
      <c r="P28" s="7" t="s">
        <v>848</v>
      </c>
      <c r="Q28" s="6">
        <f t="shared" ca="1" si="24"/>
        <v>9</v>
      </c>
      <c r="R28" s="6">
        <f ca="1">COUNTIF($Q$17:Q28,Q28)-1</f>
        <v>3</v>
      </c>
      <c r="S28">
        <f t="shared" ca="1" si="19"/>
        <v>5</v>
      </c>
      <c r="T28" s="6">
        <f ca="1">COUNTIF($S$17:S28,S28)-1</f>
        <v>3</v>
      </c>
      <c r="V28" s="6"/>
    </row>
    <row r="29" spans="1:23" x14ac:dyDescent="0.25">
      <c r="B29" s="6">
        <f t="shared" ca="1" si="25"/>
        <v>13</v>
      </c>
      <c r="C29" s="6">
        <f t="shared" ca="1" si="18"/>
        <v>3</v>
      </c>
      <c r="D29">
        <f t="shared" ca="1" si="20"/>
        <v>100</v>
      </c>
      <c r="E29">
        <f t="shared" ca="1" si="21"/>
        <v>400</v>
      </c>
      <c r="F29">
        <v>4</v>
      </c>
      <c r="G29" s="1" t="str">
        <f ca="1">LOOKUP(F29,$V$11:$V$17,$W$11:$W$17)</f>
        <v>SF</v>
      </c>
      <c r="H29" t="str">
        <f ca="1">'Fase Final'!D3</f>
        <v>Brasil</v>
      </c>
      <c r="I29" s="1">
        <f ca="1">IF($D29=100,IF('Fase Final'!E3&lt;&gt;"",'Fase Final'!E3+'Fase Final'!F3,"!"),"")</f>
        <v>2</v>
      </c>
      <c r="J29" s="1">
        <f ca="1">IF(D29=100,IF('Fase Final'!E4&lt;&gt;"",'Fase Final'!E4+'Fase Final'!F4,"!"),"")</f>
        <v>1</v>
      </c>
      <c r="K29" s="4" t="str">
        <f ca="1">'Fase Final'!D4</f>
        <v>Uruguay</v>
      </c>
      <c r="L29" s="4" t="str">
        <f ca="1">Horas!R2</f>
        <v>21:00</v>
      </c>
      <c r="M29" s="7">
        <f>Horas!R3</f>
        <v>41451.666666666664</v>
      </c>
      <c r="O29" s="3">
        <f t="shared" ca="1" si="23"/>
        <v>-6.2158015046297805</v>
      </c>
      <c r="P29" s="7">
        <v>41451.666666666664</v>
      </c>
      <c r="Q29" s="6">
        <f t="shared" ca="1" si="24"/>
        <v>13</v>
      </c>
      <c r="R29" s="6">
        <f ca="1">COUNTIF($Q$17:Q29,Q29)-1</f>
        <v>0</v>
      </c>
      <c r="S29">
        <f t="shared" ca="1" si="19"/>
        <v>3</v>
      </c>
      <c r="T29" s="6">
        <f ca="1">COUNTIF($S$17:S29,S29)-1</f>
        <v>0</v>
      </c>
      <c r="V29" s="6"/>
    </row>
    <row r="30" spans="1:23" x14ac:dyDescent="0.25">
      <c r="B30" s="6">
        <f ca="1">IF($D$39&lt;&gt;19,Q30+R30,17)</f>
        <v>14</v>
      </c>
      <c r="C30" s="6">
        <f t="shared" ca="1" si="18"/>
        <v>4</v>
      </c>
      <c r="D30">
        <f t="shared" ca="1" si="20"/>
        <v>100</v>
      </c>
      <c r="E30">
        <f t="shared" ca="1" si="21"/>
        <v>400</v>
      </c>
      <c r="F30">
        <v>4</v>
      </c>
      <c r="G30" s="1" t="str">
        <f t="shared" ca="1" si="22"/>
        <v>SF</v>
      </c>
      <c r="H30" t="str">
        <f ca="1">'Fase Final'!D9</f>
        <v>España</v>
      </c>
      <c r="I30" s="1">
        <f ca="1">IF(D30=100,IF('Fase Final'!E9&lt;&gt;"",'Fase Final'!E9+'Fase Final'!F9,"!"),"")</f>
        <v>7</v>
      </c>
      <c r="J30" s="1">
        <f ca="1">IF(D30=100,IF('Fase Final'!E10&lt;&gt;"",'Fase Final'!E10+'Fase Final'!F10,"!"),"")</f>
        <v>6</v>
      </c>
      <c r="K30" t="str">
        <f ca="1">'Fase Final'!D10</f>
        <v>Italia</v>
      </c>
      <c r="L30" s="2" t="str">
        <f ca="1">Horas!S2</f>
        <v>21:00</v>
      </c>
      <c r="M30" s="7">
        <f>Horas!S3</f>
        <v>41452.666666666664</v>
      </c>
      <c r="O30" s="3">
        <f t="shared" ca="1" si="23"/>
        <v>-5.2158015046297805</v>
      </c>
      <c r="P30" s="7">
        <v>41452.666666666664</v>
      </c>
      <c r="Q30" s="6">
        <f t="shared" ca="1" si="24"/>
        <v>13</v>
      </c>
      <c r="R30" s="6">
        <f ca="1">COUNTIF($Q$17:Q30,Q30)-1</f>
        <v>1</v>
      </c>
      <c r="S30">
        <f t="shared" ca="1" si="19"/>
        <v>3</v>
      </c>
      <c r="T30" s="6">
        <f ca="1">COUNTIF($S$17:S30,S30)-1</f>
        <v>1</v>
      </c>
      <c r="V30" s="6"/>
    </row>
    <row r="31" spans="1:23" x14ac:dyDescent="0.25">
      <c r="B31" s="6">
        <f ca="1">IF(B36&lt;&gt;A36,Q31+R31,17)</f>
        <v>15</v>
      </c>
      <c r="C31" s="6">
        <f t="shared" ca="1" si="18"/>
        <v>2</v>
      </c>
      <c r="D31">
        <f t="shared" ca="1" si="20"/>
        <v>100</v>
      </c>
      <c r="E31">
        <f t="shared" ca="1" si="21"/>
        <v>500</v>
      </c>
      <c r="F31">
        <v>5</v>
      </c>
      <c r="G31" s="1" t="str">
        <f t="shared" ca="1" si="22"/>
        <v>FC</v>
      </c>
      <c r="H31" t="str">
        <f ca="1">'Fase Final'!D16</f>
        <v>Uruguay</v>
      </c>
      <c r="I31" s="1">
        <f ca="1">IF(D31=100,IF('Fase Final'!E16&lt;&gt;"",'Fase Final'!E16+'Fase Final'!F16,"!"),"")</f>
        <v>4</v>
      </c>
      <c r="J31" s="1">
        <f ca="1">IF(D31=100,IF('Fase Final'!E17&lt;&gt;"",'Fase Final'!E17+'Fase Final'!F17,"!"),"")</f>
        <v>5</v>
      </c>
      <c r="K31" t="str">
        <f ca="1">'Fase Final'!D17</f>
        <v>Italia</v>
      </c>
      <c r="L31" s="2" t="str">
        <f ca="1">Horas!T2</f>
        <v>18:00</v>
      </c>
      <c r="M31" s="7">
        <f>Horas!T3</f>
        <v>41455.541666666664</v>
      </c>
      <c r="O31" s="3">
        <f t="shared" ca="1" si="23"/>
        <v>-2.3408015046297805</v>
      </c>
      <c r="P31" s="7">
        <v>41455.541666666664</v>
      </c>
      <c r="Q31" s="6">
        <f t="shared" ca="1" si="24"/>
        <v>15</v>
      </c>
      <c r="R31" s="6">
        <f ca="1">COUNTIF($Q$17:Q31,Q31)-1</f>
        <v>0</v>
      </c>
      <c r="S31">
        <f t="shared" ca="1" si="19"/>
        <v>2</v>
      </c>
      <c r="T31" s="6">
        <f ca="1">COUNTIF($S$17:S31,S31)-1</f>
        <v>0</v>
      </c>
      <c r="V31" s="6"/>
    </row>
    <row r="32" spans="1:23" x14ac:dyDescent="0.25">
      <c r="B32" s="6">
        <f ca="1">IF(B37&lt;&gt;A37,Q32+R32,17)</f>
        <v>16</v>
      </c>
      <c r="C32" s="6">
        <f ca="1">S32+T32</f>
        <v>1</v>
      </c>
      <c r="D32">
        <f t="shared" ca="1" si="20"/>
        <v>100</v>
      </c>
      <c r="E32">
        <f ca="1">F32*D32</f>
        <v>600</v>
      </c>
      <c r="F32">
        <v>6</v>
      </c>
      <c r="G32" s="1" t="str">
        <f ca="1">LOOKUP(F32,$V$11:$V$17,$W$11:$W$17)</f>
        <v>F</v>
      </c>
      <c r="H32" t="str">
        <f ca="1">'Fase Final'!M6</f>
        <v>Brasil</v>
      </c>
      <c r="I32" s="1">
        <f ca="1">IF(D32=100,IF('Fase Final'!N6&lt;&gt;"",'Fase Final'!N6+'Fase Final'!O6,"!"),"")</f>
        <v>3</v>
      </c>
      <c r="J32" s="1">
        <f ca="1">IF(D32=100,IF('Fase Final'!N7&lt;&gt;"",'Fase Final'!N7+'Fase Final'!O7,"!"),"")</f>
        <v>0</v>
      </c>
      <c r="K32" t="str">
        <f ca="1">'Fase Final'!M7</f>
        <v>España</v>
      </c>
      <c r="L32" s="2" t="str">
        <f ca="1">Horas!U2</f>
        <v>00:00</v>
      </c>
      <c r="M32" s="7">
        <f>Horas!U3</f>
        <v>41455.791666666664</v>
      </c>
      <c r="O32" s="3">
        <f t="shared" ca="1" si="23"/>
        <v>-2.0908015046297805</v>
      </c>
      <c r="P32" s="7">
        <v>41455.791666666664</v>
      </c>
      <c r="Q32" s="6">
        <f t="shared" ca="1" si="24"/>
        <v>16</v>
      </c>
      <c r="R32" s="6">
        <f ca="1">COUNTIF($Q$17:Q32,Q32)-1</f>
        <v>0</v>
      </c>
      <c r="S32">
        <f t="shared" ca="1" si="19"/>
        <v>1</v>
      </c>
      <c r="T32" s="6">
        <f ca="1">COUNTIF($S$17:S32,S32)-1</f>
        <v>0</v>
      </c>
      <c r="V32" s="6"/>
    </row>
    <row r="33" spans="1:22" x14ac:dyDescent="0.25">
      <c r="A33">
        <v>3</v>
      </c>
      <c r="B33" s="6">
        <f ca="1">IF($D$39&gt;=1004,$A33,0)</f>
        <v>3</v>
      </c>
      <c r="C33" s="6">
        <f ca="1">S33+T33</f>
        <v>17</v>
      </c>
      <c r="D33">
        <f t="shared" ca="1" si="20"/>
        <v>1</v>
      </c>
      <c r="E33">
        <f t="shared" ref="E33:E35" ca="1" si="26">F33*D33</f>
        <v>0</v>
      </c>
      <c r="G33" s="1"/>
      <c r="I33" s="1" t="str">
        <f>""</f>
        <v/>
      </c>
      <c r="J33" s="1" t="str">
        <f>""</f>
        <v/>
      </c>
      <c r="M33" s="7">
        <v>402133</v>
      </c>
      <c r="O33" s="3">
        <f t="shared" ca="1" si="23"/>
        <v>360675.1175318287</v>
      </c>
      <c r="P33" s="7">
        <v>402133</v>
      </c>
      <c r="Q33" s="6">
        <f ca="1">RANK(E33,$E$17:$E$35,1)</f>
        <v>1</v>
      </c>
      <c r="R33" s="6">
        <f ca="1">COUNTIF($Q$17:Q33,Q33)-1</f>
        <v>4</v>
      </c>
      <c r="S33">
        <f t="shared" ca="1" si="19"/>
        <v>17</v>
      </c>
      <c r="T33" s="6">
        <f ca="1">COUNTIF($S$17:S33,S33)-1</f>
        <v>0</v>
      </c>
      <c r="V33" s="6"/>
    </row>
    <row r="34" spans="1:22" x14ac:dyDescent="0.25">
      <c r="A34">
        <v>2</v>
      </c>
      <c r="B34" s="6">
        <f ca="1">IF($D$39&gt;=1004,$A34,0)</f>
        <v>2</v>
      </c>
      <c r="C34" s="6">
        <f ca="1">S34+T34</f>
        <v>18</v>
      </c>
      <c r="D34">
        <f t="shared" ca="1" si="20"/>
        <v>1</v>
      </c>
      <c r="E34">
        <f t="shared" ca="1" si="26"/>
        <v>0</v>
      </c>
      <c r="G34" s="1"/>
      <c r="I34" s="1" t="str">
        <f>""</f>
        <v/>
      </c>
      <c r="J34" s="1" t="str">
        <f>""</f>
        <v/>
      </c>
      <c r="L34" s="3"/>
      <c r="M34" s="7">
        <v>402133</v>
      </c>
      <c r="O34" s="3">
        <f t="shared" ca="1" si="23"/>
        <v>360675.1175318287</v>
      </c>
      <c r="P34" s="7">
        <v>402133</v>
      </c>
      <c r="Q34" s="6">
        <f ca="1">RANK(E34,$E$17:$E$35,1)</f>
        <v>1</v>
      </c>
      <c r="R34" s="6">
        <f ca="1">COUNTIF($Q$17:Q34,Q34)-1</f>
        <v>5</v>
      </c>
      <c r="S34">
        <f t="shared" ca="1" si="19"/>
        <v>17</v>
      </c>
      <c r="T34" s="6">
        <f ca="1">COUNTIF($S$17:S34,S34)-1</f>
        <v>1</v>
      </c>
      <c r="V34" s="6"/>
    </row>
    <row r="35" spans="1:22" x14ac:dyDescent="0.25">
      <c r="A35">
        <v>1</v>
      </c>
      <c r="B35" s="6">
        <f ca="1">IF($D$39&gt;=1504,$A35,0)</f>
        <v>1</v>
      </c>
      <c r="C35" s="6">
        <f ca="1">S35+T35</f>
        <v>19</v>
      </c>
      <c r="D35">
        <f t="shared" ca="1" si="20"/>
        <v>1</v>
      </c>
      <c r="E35">
        <f t="shared" ca="1" si="26"/>
        <v>0</v>
      </c>
      <c r="G35" s="1"/>
      <c r="I35" s="1" t="str">
        <f>""</f>
        <v/>
      </c>
      <c r="J35" s="1" t="str">
        <f>""</f>
        <v/>
      </c>
      <c r="L35" s="3"/>
      <c r="M35" s="7">
        <v>402133</v>
      </c>
      <c r="O35" s="3">
        <f t="shared" ca="1" si="23"/>
        <v>360675.1175318287</v>
      </c>
      <c r="P35" s="7">
        <v>402133</v>
      </c>
      <c r="Q35" s="6">
        <f ca="1">RANK(E35,$E$17:$E$35,1)</f>
        <v>1</v>
      </c>
      <c r="R35" s="6">
        <f ca="1">COUNTIF($Q$17:Q35,Q35)-1</f>
        <v>6</v>
      </c>
      <c r="S35">
        <f t="shared" ca="1" si="19"/>
        <v>17</v>
      </c>
      <c r="T35" s="6">
        <f ca="1">COUNTIF($S$17:S35,S35)-1</f>
        <v>2</v>
      </c>
      <c r="V35" s="6"/>
    </row>
    <row r="36" spans="1:22" x14ac:dyDescent="0.25">
      <c r="A36">
        <v>14</v>
      </c>
      <c r="B36">
        <f ca="1">IF($D$39&lt;316,A36,0)</f>
        <v>0</v>
      </c>
      <c r="G36" s="1"/>
      <c r="I36" s="1" t="str">
        <f>""</f>
        <v/>
      </c>
      <c r="J36" s="1" t="str">
        <f>""</f>
        <v/>
      </c>
      <c r="V36" s="6"/>
    </row>
    <row r="37" spans="1:22" x14ac:dyDescent="0.25">
      <c r="A37">
        <v>15</v>
      </c>
      <c r="B37">
        <f ca="1">IF($D$39&lt;316,A37,0)</f>
        <v>0</v>
      </c>
      <c r="G37" s="1"/>
      <c r="I37" s="1" t="str">
        <f>""</f>
        <v/>
      </c>
      <c r="J37" s="1" t="str">
        <f>""</f>
        <v/>
      </c>
    </row>
    <row r="38" spans="1:22" x14ac:dyDescent="0.25">
      <c r="A38">
        <v>16</v>
      </c>
      <c r="B38">
        <f ca="1">IF($D$39&lt;316,A38,0)</f>
        <v>0</v>
      </c>
      <c r="G38" s="1"/>
      <c r="I38" s="1" t="str">
        <f>""</f>
        <v/>
      </c>
      <c r="J38" s="1" t="str">
        <f>""</f>
        <v/>
      </c>
      <c r="V38" s="6"/>
    </row>
    <row r="39" spans="1:22" x14ac:dyDescent="0.25">
      <c r="D39">
        <f ca="1">SUM(D17:D35)</f>
        <v>1603</v>
      </c>
      <c r="H39" t="str">
        <f ca="1">IF(J32&lt;&gt;"",Traducciones!C41&amp;UPPER('Fase Final'!S6)&amp;Traducciones!C42,Traducciones!C43)</f>
        <v>LA COPA CONFEDERACIONES HA TERMINADO,BRASIL ES EL PAIS GANADOR ¡ENHORABUENA!</v>
      </c>
      <c r="K39" s="7"/>
      <c r="Q39" s="6"/>
      <c r="R39" s="6"/>
    </row>
    <row r="40" spans="1:22" x14ac:dyDescent="0.25">
      <c r="D40">
        <v>1</v>
      </c>
      <c r="E40">
        <v>2</v>
      </c>
      <c r="F40">
        <v>3</v>
      </c>
      <c r="G40">
        <v>4</v>
      </c>
      <c r="H40">
        <v>5</v>
      </c>
      <c r="I40">
        <v>6</v>
      </c>
      <c r="J40">
        <v>7</v>
      </c>
      <c r="K40">
        <v>8</v>
      </c>
      <c r="Q40" s="6"/>
      <c r="R40" s="6"/>
    </row>
    <row r="41" spans="1:22" x14ac:dyDescent="0.25">
      <c r="D41" s="1" t="s">
        <v>38</v>
      </c>
      <c r="E41" s="1" t="s">
        <v>56</v>
      </c>
      <c r="K41" s="7"/>
      <c r="Q41" s="346" t="s">
        <v>56</v>
      </c>
      <c r="R41" s="346"/>
      <c r="S41" s="345" t="s">
        <v>111</v>
      </c>
      <c r="T41" s="345"/>
    </row>
    <row r="42" spans="1:22" x14ac:dyDescent="0.25">
      <c r="D42" s="6">
        <f>S42+T42</f>
        <v>10</v>
      </c>
      <c r="E42" s="6">
        <f t="shared" ref="E42:E57" si="27">Q42+R42</f>
        <v>1</v>
      </c>
      <c r="F42" s="1">
        <f>F17</f>
        <v>1</v>
      </c>
      <c r="G42" s="1">
        <f t="shared" ref="G42:M42" si="28">G17</f>
        <v>1</v>
      </c>
      <c r="H42" s="1" t="str">
        <f t="shared" ca="1" si="28"/>
        <v>Brasil</v>
      </c>
      <c r="I42" s="1">
        <f t="shared" ca="1" si="28"/>
        <v>3</v>
      </c>
      <c r="J42" s="1">
        <f t="shared" ca="1" si="28"/>
        <v>0</v>
      </c>
      <c r="K42" s="1" t="str">
        <f t="shared" ca="1" si="28"/>
        <v>Japón</v>
      </c>
      <c r="L42" s="10" t="str">
        <f t="shared" ca="1" si="28"/>
        <v>21:00</v>
      </c>
      <c r="M42" s="8" t="str">
        <f t="shared" ca="1" si="28"/>
        <v>15/06/2013</v>
      </c>
      <c r="N42" s="9">
        <f>'Grupo A'!P3</f>
        <v>4</v>
      </c>
      <c r="O42" t="str">
        <f t="shared" ref="O42:O57" si="29">LOOKUP(N42,id_estadio,estadio)</f>
        <v>Estadio Nacional - Brasilia</v>
      </c>
      <c r="Q42" s="6">
        <f>RANK(F42,$F$42:$F$57,1)</f>
        <v>1</v>
      </c>
      <c r="R42" s="6">
        <f>COUNTIF($Q$42:Q42,Q42)-1</f>
        <v>0</v>
      </c>
      <c r="S42">
        <f>RANK(N42,$N$42:$N$57,1)</f>
        <v>10</v>
      </c>
      <c r="T42" s="6">
        <f>COUNTIF($S$42:S42,S42)-1</f>
        <v>0</v>
      </c>
    </row>
    <row r="43" spans="1:22" x14ac:dyDescent="0.25">
      <c r="D43" s="6">
        <f t="shared" ref="D43:D57" si="30">S43+T43</f>
        <v>7</v>
      </c>
      <c r="E43" s="6">
        <f t="shared" si="27"/>
        <v>2</v>
      </c>
      <c r="F43" s="1">
        <f t="shared" ref="F43:F57" si="31">F18</f>
        <v>1</v>
      </c>
      <c r="G43" s="1">
        <f t="shared" ref="G43:M43" si="32">G18</f>
        <v>1</v>
      </c>
      <c r="H43" s="1" t="str">
        <f t="shared" ca="1" si="32"/>
        <v>Méjico</v>
      </c>
      <c r="I43" s="1">
        <f t="shared" ca="1" si="32"/>
        <v>1</v>
      </c>
      <c r="J43" s="1">
        <f t="shared" ca="1" si="32"/>
        <v>2</v>
      </c>
      <c r="K43" s="1" t="str">
        <f t="shared" ca="1" si="32"/>
        <v>Italia</v>
      </c>
      <c r="L43" s="10" t="str">
        <f t="shared" ca="1" si="32"/>
        <v>21:00</v>
      </c>
      <c r="M43" s="8" t="str">
        <f t="shared" ca="1" si="32"/>
        <v>16/06/2013</v>
      </c>
      <c r="N43" s="9">
        <f>'Grupo A'!P4</f>
        <v>3</v>
      </c>
      <c r="O43" t="str">
        <f t="shared" si="29"/>
        <v>Estadio Maracaná - Río de Janeiro</v>
      </c>
      <c r="Q43" s="6">
        <f t="shared" ref="Q43:Q57" si="33">RANK(F43,$F$42:$F$57,1)</f>
        <v>1</v>
      </c>
      <c r="R43" s="6">
        <f>COUNTIF($Q$42:Q43,Q43)-1</f>
        <v>1</v>
      </c>
      <c r="S43">
        <f t="shared" ref="S43:S57" si="34">RANK(N43,$N$42:$N$57,1)</f>
        <v>7</v>
      </c>
      <c r="T43" s="6">
        <f>COUNTIF($S$42:S43,S43)-1</f>
        <v>0</v>
      </c>
    </row>
    <row r="44" spans="1:22" x14ac:dyDescent="0.25">
      <c r="D44" s="6">
        <f t="shared" si="30"/>
        <v>4</v>
      </c>
      <c r="E44" s="6">
        <f t="shared" si="27"/>
        <v>5</v>
      </c>
      <c r="F44" s="1">
        <f t="shared" si="31"/>
        <v>2</v>
      </c>
      <c r="G44" s="1">
        <f t="shared" ref="G44:M44" si="35">G19</f>
        <v>2</v>
      </c>
      <c r="H44" s="1" t="str">
        <f t="shared" ca="1" si="35"/>
        <v>Brasil</v>
      </c>
      <c r="I44" s="1">
        <f t="shared" ca="1" si="35"/>
        <v>2</v>
      </c>
      <c r="J44" s="1">
        <f t="shared" ca="1" si="35"/>
        <v>0</v>
      </c>
      <c r="K44" s="1" t="str">
        <f t="shared" ca="1" si="35"/>
        <v>Méjico</v>
      </c>
      <c r="L44" s="10" t="str">
        <f t="shared" ca="1" si="35"/>
        <v>21:00</v>
      </c>
      <c r="M44" s="8" t="str">
        <f t="shared" ca="1" si="35"/>
        <v>19/06/2013</v>
      </c>
      <c r="N44" s="9">
        <f>'Grupo A'!P5</f>
        <v>2</v>
      </c>
      <c r="O44" t="str">
        <f t="shared" si="29"/>
        <v>Estadio Castelão - Fortaleza</v>
      </c>
      <c r="Q44" s="6">
        <f t="shared" si="33"/>
        <v>5</v>
      </c>
      <c r="R44" s="6">
        <f>COUNTIF($Q$42:Q44,Q44)-1</f>
        <v>0</v>
      </c>
      <c r="S44">
        <f t="shared" si="34"/>
        <v>4</v>
      </c>
      <c r="T44" s="6">
        <f>COUNTIF($S$42:S44,S44)-1</f>
        <v>0</v>
      </c>
    </row>
    <row r="45" spans="1:22" x14ac:dyDescent="0.25">
      <c r="D45" s="6">
        <f t="shared" si="30"/>
        <v>11</v>
      </c>
      <c r="E45" s="6">
        <f t="shared" si="27"/>
        <v>6</v>
      </c>
      <c r="F45" s="1">
        <f t="shared" si="31"/>
        <v>2</v>
      </c>
      <c r="G45" s="1">
        <f t="shared" ref="G45:M45" si="36">G20</f>
        <v>2</v>
      </c>
      <c r="H45" s="1" t="str">
        <f t="shared" ca="1" si="36"/>
        <v>Italia</v>
      </c>
      <c r="I45" s="1">
        <f t="shared" ca="1" si="36"/>
        <v>4</v>
      </c>
      <c r="J45" s="1">
        <f t="shared" ca="1" si="36"/>
        <v>3</v>
      </c>
      <c r="K45" s="1" t="str">
        <f t="shared" ca="1" si="36"/>
        <v>Japón</v>
      </c>
      <c r="L45" s="10" t="str">
        <f t="shared" ca="1" si="36"/>
        <v>00:00</v>
      </c>
      <c r="M45" s="8" t="str">
        <f t="shared" ca="1" si="36"/>
        <v>20/06/2013</v>
      </c>
      <c r="N45" s="9">
        <f>'Grupo A'!P6</f>
        <v>5</v>
      </c>
      <c r="O45" t="str">
        <f t="shared" si="29"/>
        <v>Arena Pernambuco - Recife</v>
      </c>
      <c r="Q45" s="6">
        <f t="shared" si="33"/>
        <v>5</v>
      </c>
      <c r="R45" s="6">
        <f>COUNTIF($Q$42:Q45,Q45)-1</f>
        <v>1</v>
      </c>
      <c r="S45">
        <f t="shared" si="34"/>
        <v>11</v>
      </c>
      <c r="T45" s="6">
        <f>COUNTIF($S$42:S45,S45)-1</f>
        <v>0</v>
      </c>
    </row>
    <row r="46" spans="1:22" x14ac:dyDescent="0.25">
      <c r="D46" s="6">
        <f t="shared" si="30"/>
        <v>14</v>
      </c>
      <c r="E46" s="6">
        <f t="shared" si="27"/>
        <v>9</v>
      </c>
      <c r="F46" s="1">
        <f t="shared" si="31"/>
        <v>3</v>
      </c>
      <c r="G46" s="1">
        <f t="shared" ref="G46:M46" si="37">G21</f>
        <v>3</v>
      </c>
      <c r="H46" s="1" t="str">
        <f t="shared" ca="1" si="37"/>
        <v>Italia</v>
      </c>
      <c r="I46" s="1">
        <f t="shared" ca="1" si="37"/>
        <v>2</v>
      </c>
      <c r="J46" s="1">
        <f t="shared" ca="1" si="37"/>
        <v>4</v>
      </c>
      <c r="K46" s="1" t="str">
        <f t="shared" ca="1" si="37"/>
        <v>Brasil</v>
      </c>
      <c r="L46" s="10" t="str">
        <f t="shared" ca="1" si="37"/>
        <v>21:00</v>
      </c>
      <c r="M46" s="8" t="str">
        <f t="shared" ca="1" si="37"/>
        <v>22/06/2013</v>
      </c>
      <c r="N46" s="9">
        <f>'Grupo A'!P7</f>
        <v>6</v>
      </c>
      <c r="O46" t="str">
        <f t="shared" si="29"/>
        <v>Arena Fonte Nova - Salvador</v>
      </c>
      <c r="Q46" s="6">
        <f t="shared" si="33"/>
        <v>9</v>
      </c>
      <c r="R46" s="6">
        <f>COUNTIF($Q$42:Q46,Q46)-1</f>
        <v>0</v>
      </c>
      <c r="S46">
        <f t="shared" si="34"/>
        <v>14</v>
      </c>
      <c r="T46" s="6">
        <f>COUNTIF($S$42:S46,S46)-1</f>
        <v>0</v>
      </c>
    </row>
    <row r="47" spans="1:22" x14ac:dyDescent="0.25">
      <c r="D47" s="6">
        <f t="shared" si="30"/>
        <v>1</v>
      </c>
      <c r="E47" s="6">
        <f t="shared" si="27"/>
        <v>10</v>
      </c>
      <c r="F47" s="1">
        <f t="shared" si="31"/>
        <v>3</v>
      </c>
      <c r="G47" s="1">
        <f t="shared" ref="G47:M47" si="38">G22</f>
        <v>3</v>
      </c>
      <c r="H47" s="1" t="str">
        <f t="shared" ca="1" si="38"/>
        <v>Japón</v>
      </c>
      <c r="I47" s="1">
        <f t="shared" ca="1" si="38"/>
        <v>1</v>
      </c>
      <c r="J47" s="1">
        <f t="shared" ca="1" si="38"/>
        <v>2</v>
      </c>
      <c r="K47" s="1" t="str">
        <f t="shared" ca="1" si="38"/>
        <v>Méjico</v>
      </c>
      <c r="L47" s="10" t="str">
        <f t="shared" ca="1" si="38"/>
        <v>21:00</v>
      </c>
      <c r="M47" s="8" t="str">
        <f t="shared" ca="1" si="38"/>
        <v>22/06/2013</v>
      </c>
      <c r="N47" s="9">
        <f>'Grupo A'!P8</f>
        <v>1</v>
      </c>
      <c r="O47" t="str">
        <f t="shared" si="29"/>
        <v>Estadio Mineirão - Belo Horizonte</v>
      </c>
      <c r="Q47" s="6">
        <f t="shared" si="33"/>
        <v>9</v>
      </c>
      <c r="R47" s="6">
        <f>COUNTIF($Q$42:Q47,Q47)-1</f>
        <v>1</v>
      </c>
      <c r="S47">
        <f t="shared" si="34"/>
        <v>1</v>
      </c>
      <c r="T47" s="6">
        <f>COUNTIF($S$42:S47,S47)-1</f>
        <v>0</v>
      </c>
    </row>
    <row r="48" spans="1:22" x14ac:dyDescent="0.25">
      <c r="D48" s="6">
        <f t="shared" si="30"/>
        <v>12</v>
      </c>
      <c r="E48" s="6">
        <f t="shared" si="27"/>
        <v>3</v>
      </c>
      <c r="F48" s="1">
        <f t="shared" si="31"/>
        <v>1</v>
      </c>
      <c r="G48" s="1">
        <f t="shared" ref="G48:M48" si="39">G23</f>
        <v>1</v>
      </c>
      <c r="H48" s="1" t="str">
        <f t="shared" ca="1" si="39"/>
        <v>España</v>
      </c>
      <c r="I48" s="1">
        <f t="shared" ca="1" si="39"/>
        <v>2</v>
      </c>
      <c r="J48" s="1">
        <f t="shared" ca="1" si="39"/>
        <v>1</v>
      </c>
      <c r="K48" s="1" t="str">
        <f t="shared" ca="1" si="39"/>
        <v>Uruguay</v>
      </c>
      <c r="L48" s="10" t="str">
        <f t="shared" ca="1" si="39"/>
        <v>21:00</v>
      </c>
      <c r="M48" s="8" t="str">
        <f t="shared" ca="1" si="39"/>
        <v>16/06/2013</v>
      </c>
      <c r="N48" s="9">
        <f>'Grupo B'!P3</f>
        <v>5</v>
      </c>
      <c r="O48" t="str">
        <f t="shared" si="29"/>
        <v>Arena Pernambuco - Recife</v>
      </c>
      <c r="Q48" s="6">
        <f t="shared" si="33"/>
        <v>1</v>
      </c>
      <c r="R48" s="6">
        <f>COUNTIF($Q$42:Q48,Q48)-1</f>
        <v>2</v>
      </c>
      <c r="S48">
        <f t="shared" si="34"/>
        <v>11</v>
      </c>
      <c r="T48" s="6">
        <f>COUNTIF($S$42:S48,S48)-1</f>
        <v>1</v>
      </c>
    </row>
    <row r="49" spans="1:20" x14ac:dyDescent="0.25">
      <c r="D49" s="6">
        <f t="shared" si="30"/>
        <v>2</v>
      </c>
      <c r="E49" s="6">
        <f t="shared" si="27"/>
        <v>4</v>
      </c>
      <c r="F49" s="1">
        <f t="shared" si="31"/>
        <v>1</v>
      </c>
      <c r="G49" s="1">
        <f t="shared" ref="G49:M49" si="40">G24</f>
        <v>1</v>
      </c>
      <c r="H49" s="1" t="str">
        <f t="shared" ca="1" si="40"/>
        <v>Tahití</v>
      </c>
      <c r="I49" s="1">
        <f t="shared" ca="1" si="40"/>
        <v>1</v>
      </c>
      <c r="J49" s="1">
        <f t="shared" ca="1" si="40"/>
        <v>6</v>
      </c>
      <c r="K49" s="1" t="str">
        <f t="shared" ca="1" si="40"/>
        <v>Nigeria</v>
      </c>
      <c r="L49" s="10" t="str">
        <f t="shared" ca="1" si="40"/>
        <v>21:00</v>
      </c>
      <c r="M49" s="8" t="str">
        <f t="shared" ca="1" si="40"/>
        <v>17/06/2013</v>
      </c>
      <c r="N49" s="9">
        <f>'Grupo B'!P4</f>
        <v>1</v>
      </c>
      <c r="O49" t="str">
        <f t="shared" si="29"/>
        <v>Estadio Mineirão - Belo Horizonte</v>
      </c>
      <c r="Q49" s="6">
        <f t="shared" si="33"/>
        <v>1</v>
      </c>
      <c r="R49" s="6">
        <f>COUNTIF($Q$42:Q49,Q49)-1</f>
        <v>3</v>
      </c>
      <c r="S49">
        <f t="shared" si="34"/>
        <v>1</v>
      </c>
      <c r="T49" s="6">
        <f>COUNTIF($S$42:S49,S49)-1</f>
        <v>1</v>
      </c>
    </row>
    <row r="50" spans="1:20" x14ac:dyDescent="0.25">
      <c r="D50" s="6">
        <f t="shared" si="30"/>
        <v>8</v>
      </c>
      <c r="E50" s="6">
        <f t="shared" si="27"/>
        <v>7</v>
      </c>
      <c r="F50" s="1">
        <f t="shared" si="31"/>
        <v>2</v>
      </c>
      <c r="G50" s="1">
        <f t="shared" ref="G50:M50" si="41">G25</f>
        <v>2</v>
      </c>
      <c r="H50" s="1" t="str">
        <f t="shared" ca="1" si="41"/>
        <v>España</v>
      </c>
      <c r="I50" s="1">
        <f t="shared" ca="1" si="41"/>
        <v>10</v>
      </c>
      <c r="J50" s="1">
        <f t="shared" ca="1" si="41"/>
        <v>0</v>
      </c>
      <c r="K50" s="1" t="str">
        <f t="shared" ca="1" si="41"/>
        <v>Tahití</v>
      </c>
      <c r="L50" s="10" t="str">
        <f t="shared" ca="1" si="41"/>
        <v>21:00</v>
      </c>
      <c r="M50" s="8" t="str">
        <f t="shared" ca="1" si="41"/>
        <v>20/06/2013</v>
      </c>
      <c r="N50" s="9">
        <f>'Grupo B'!P5</f>
        <v>3</v>
      </c>
      <c r="O50" t="str">
        <f t="shared" si="29"/>
        <v>Estadio Maracaná - Río de Janeiro</v>
      </c>
      <c r="Q50" s="6">
        <f t="shared" si="33"/>
        <v>5</v>
      </c>
      <c r="R50" s="6">
        <f>COUNTIF($Q$42:Q50,Q50)-1</f>
        <v>2</v>
      </c>
      <c r="S50">
        <f t="shared" si="34"/>
        <v>7</v>
      </c>
      <c r="T50" s="6">
        <f>COUNTIF($S$42:S50,S50)-1</f>
        <v>1</v>
      </c>
    </row>
    <row r="51" spans="1:20" x14ac:dyDescent="0.25">
      <c r="D51" s="6">
        <f t="shared" si="30"/>
        <v>15</v>
      </c>
      <c r="E51" s="6">
        <f t="shared" si="27"/>
        <v>8</v>
      </c>
      <c r="F51" s="1">
        <f t="shared" si="31"/>
        <v>2</v>
      </c>
      <c r="G51" s="1">
        <f t="shared" ref="G51:M51" si="42">G26</f>
        <v>2</v>
      </c>
      <c r="H51" s="1" t="str">
        <f t="shared" ca="1" si="42"/>
        <v>Nigeria</v>
      </c>
      <c r="I51" s="1">
        <f t="shared" ca="1" si="42"/>
        <v>1</v>
      </c>
      <c r="J51" s="1">
        <f t="shared" ca="1" si="42"/>
        <v>2</v>
      </c>
      <c r="K51" s="1" t="str">
        <f t="shared" ca="1" si="42"/>
        <v>Uruguay</v>
      </c>
      <c r="L51" s="10" t="str">
        <f t="shared" ca="1" si="42"/>
        <v>00:00</v>
      </c>
      <c r="M51" s="8" t="str">
        <f t="shared" ca="1" si="42"/>
        <v>21/06/2013</v>
      </c>
      <c r="N51" s="9">
        <f>'Grupo B'!P6</f>
        <v>6</v>
      </c>
      <c r="O51" t="str">
        <f t="shared" si="29"/>
        <v>Arena Fonte Nova - Salvador</v>
      </c>
      <c r="Q51" s="6">
        <f t="shared" si="33"/>
        <v>5</v>
      </c>
      <c r="R51" s="6">
        <f>COUNTIF($Q$42:Q51,Q51)-1</f>
        <v>3</v>
      </c>
      <c r="S51">
        <f t="shared" si="34"/>
        <v>14</v>
      </c>
      <c r="T51" s="6">
        <f>COUNTIF($S$42:S51,S51)-1</f>
        <v>1</v>
      </c>
    </row>
    <row r="52" spans="1:20" x14ac:dyDescent="0.25">
      <c r="D52" s="6">
        <f t="shared" si="30"/>
        <v>5</v>
      </c>
      <c r="E52" s="6">
        <f t="shared" si="27"/>
        <v>11</v>
      </c>
      <c r="F52" s="1">
        <f t="shared" si="31"/>
        <v>3</v>
      </c>
      <c r="G52" s="1">
        <f>G27</f>
        <v>3</v>
      </c>
      <c r="H52" s="1" t="str">
        <f t="shared" ref="H52:M52" ca="1" si="43">H27</f>
        <v>Nigeria</v>
      </c>
      <c r="I52" s="1">
        <f t="shared" ca="1" si="43"/>
        <v>0</v>
      </c>
      <c r="J52" s="1">
        <f t="shared" ca="1" si="43"/>
        <v>3</v>
      </c>
      <c r="K52" s="1" t="str">
        <f t="shared" ca="1" si="43"/>
        <v>España</v>
      </c>
      <c r="L52" s="10" t="str">
        <f t="shared" ca="1" si="43"/>
        <v>21:00</v>
      </c>
      <c r="M52" s="8" t="str">
        <f t="shared" ca="1" si="43"/>
        <v>23/06/2013</v>
      </c>
      <c r="N52" s="9">
        <f>'Grupo B'!P7</f>
        <v>2</v>
      </c>
      <c r="O52" t="str">
        <f t="shared" si="29"/>
        <v>Estadio Castelão - Fortaleza</v>
      </c>
      <c r="Q52" s="6">
        <f t="shared" si="33"/>
        <v>9</v>
      </c>
      <c r="R52" s="6">
        <f>COUNTIF($Q$42:Q52,Q52)-1</f>
        <v>2</v>
      </c>
      <c r="S52">
        <f t="shared" si="34"/>
        <v>4</v>
      </c>
      <c r="T52" s="6">
        <f>COUNTIF($S$42:S52,S52)-1</f>
        <v>1</v>
      </c>
    </row>
    <row r="53" spans="1:20" x14ac:dyDescent="0.25">
      <c r="D53" s="6">
        <f t="shared" si="30"/>
        <v>13</v>
      </c>
      <c r="E53" s="6">
        <f t="shared" si="27"/>
        <v>12</v>
      </c>
      <c r="F53" s="1">
        <f t="shared" si="31"/>
        <v>3</v>
      </c>
      <c r="G53" s="1">
        <f t="shared" ref="G53:M54" si="44">G28</f>
        <v>3</v>
      </c>
      <c r="H53" s="1" t="str">
        <f t="shared" ca="1" si="44"/>
        <v>Uruguay</v>
      </c>
      <c r="I53" s="1">
        <f t="shared" ca="1" si="44"/>
        <v>8</v>
      </c>
      <c r="J53" s="1">
        <f t="shared" ca="1" si="44"/>
        <v>0</v>
      </c>
      <c r="K53" s="1" t="str">
        <f t="shared" ca="1" si="44"/>
        <v>Tahití</v>
      </c>
      <c r="L53" s="10" t="str">
        <f t="shared" ca="1" si="44"/>
        <v>21:00</v>
      </c>
      <c r="M53" s="8" t="str">
        <f t="shared" ca="1" si="44"/>
        <v>23/06/2013</v>
      </c>
      <c r="N53" s="9">
        <f>'Grupo B'!P8</f>
        <v>5</v>
      </c>
      <c r="O53" t="str">
        <f t="shared" si="29"/>
        <v>Arena Pernambuco - Recife</v>
      </c>
      <c r="Q53" s="6">
        <f t="shared" si="33"/>
        <v>9</v>
      </c>
      <c r="R53" s="6">
        <f>COUNTIF($Q$42:Q53,Q53)-1</f>
        <v>3</v>
      </c>
      <c r="S53">
        <f t="shared" si="34"/>
        <v>11</v>
      </c>
      <c r="T53" s="6">
        <f>COUNTIF($S$42:S53,S53)-1</f>
        <v>2</v>
      </c>
    </row>
    <row r="54" spans="1:20" x14ac:dyDescent="0.25">
      <c r="D54" s="6">
        <f t="shared" si="30"/>
        <v>3</v>
      </c>
      <c r="E54" s="6">
        <f t="shared" si="27"/>
        <v>13</v>
      </c>
      <c r="F54" s="1">
        <f t="shared" si="31"/>
        <v>4</v>
      </c>
      <c r="G54" s="1" t="str">
        <f t="shared" ref="G54:M54" ca="1" si="45">G29</f>
        <v>SF</v>
      </c>
      <c r="H54" s="1" t="str">
        <f ca="1">H29</f>
        <v>Brasil</v>
      </c>
      <c r="I54" s="1">
        <f t="shared" ca="1" si="45"/>
        <v>2</v>
      </c>
      <c r="J54" s="1">
        <f t="shared" ca="1" si="45"/>
        <v>1</v>
      </c>
      <c r="K54" s="1" t="str">
        <f t="shared" ca="1" si="45"/>
        <v>Uruguay</v>
      </c>
      <c r="L54" s="10" t="str">
        <f t="shared" ca="1" si="44"/>
        <v>21:00</v>
      </c>
      <c r="M54" s="8">
        <f t="shared" si="45"/>
        <v>41451.666666666664</v>
      </c>
      <c r="N54" s="9">
        <v>1</v>
      </c>
      <c r="O54" t="str">
        <f t="shared" si="29"/>
        <v>Estadio Mineirão - Belo Horizonte</v>
      </c>
      <c r="Q54" s="6">
        <f t="shared" si="33"/>
        <v>13</v>
      </c>
      <c r="R54" s="6">
        <f>COUNTIF($Q$42:Q54,Q54)-1</f>
        <v>0</v>
      </c>
      <c r="S54">
        <f t="shared" si="34"/>
        <v>1</v>
      </c>
      <c r="T54" s="6">
        <f>COUNTIF($S$42:S54,S54)-1</f>
        <v>2</v>
      </c>
    </row>
    <row r="55" spans="1:20" x14ac:dyDescent="0.25">
      <c r="D55" s="6">
        <f t="shared" si="30"/>
        <v>6</v>
      </c>
      <c r="E55" s="6">
        <f t="shared" si="27"/>
        <v>14</v>
      </c>
      <c r="F55" s="1">
        <f t="shared" si="31"/>
        <v>4</v>
      </c>
      <c r="G55" s="1" t="str">
        <f t="shared" ref="G55:M55" ca="1" si="46">G30</f>
        <v>SF</v>
      </c>
      <c r="H55" s="1" t="str">
        <f t="shared" ca="1" si="46"/>
        <v>España</v>
      </c>
      <c r="I55" s="1">
        <f t="shared" ca="1" si="46"/>
        <v>7</v>
      </c>
      <c r="J55" s="1">
        <f t="shared" ca="1" si="46"/>
        <v>6</v>
      </c>
      <c r="K55" s="1" t="str">
        <f t="shared" ca="1" si="46"/>
        <v>Italia</v>
      </c>
      <c r="L55" s="10" t="str">
        <f t="shared" ca="1" si="46"/>
        <v>21:00</v>
      </c>
      <c r="M55" s="8">
        <f t="shared" si="46"/>
        <v>41452.666666666664</v>
      </c>
      <c r="N55" s="9">
        <v>2</v>
      </c>
      <c r="O55" t="str">
        <f t="shared" si="29"/>
        <v>Estadio Castelão - Fortaleza</v>
      </c>
      <c r="Q55" s="6">
        <f t="shared" si="33"/>
        <v>13</v>
      </c>
      <c r="R55" s="6">
        <f>COUNTIF($Q$42:Q55,Q55)-1</f>
        <v>1</v>
      </c>
      <c r="S55">
        <f t="shared" si="34"/>
        <v>4</v>
      </c>
      <c r="T55" s="6">
        <f>COUNTIF($S$42:S55,S55)-1</f>
        <v>2</v>
      </c>
    </row>
    <row r="56" spans="1:20" x14ac:dyDescent="0.25">
      <c r="D56" s="6">
        <f t="shared" si="30"/>
        <v>16</v>
      </c>
      <c r="E56" s="6">
        <f t="shared" si="27"/>
        <v>15</v>
      </c>
      <c r="F56" s="1">
        <f t="shared" si="31"/>
        <v>5</v>
      </c>
      <c r="G56" s="1" t="str">
        <f t="shared" ref="G56:M56" ca="1" si="47">G31</f>
        <v>FC</v>
      </c>
      <c r="H56" s="1" t="str">
        <f t="shared" ca="1" si="47"/>
        <v>Uruguay</v>
      </c>
      <c r="I56" s="1">
        <f t="shared" ca="1" si="47"/>
        <v>4</v>
      </c>
      <c r="J56" s="1">
        <f t="shared" ca="1" si="47"/>
        <v>5</v>
      </c>
      <c r="K56" s="1" t="str">
        <f t="shared" ca="1" si="47"/>
        <v>Italia</v>
      </c>
      <c r="L56" s="10" t="str">
        <f t="shared" ca="1" si="47"/>
        <v>18:00</v>
      </c>
      <c r="M56" s="8">
        <f t="shared" si="47"/>
        <v>41455.541666666664</v>
      </c>
      <c r="N56" s="9">
        <v>6</v>
      </c>
      <c r="O56" t="str">
        <f t="shared" si="29"/>
        <v>Arena Fonte Nova - Salvador</v>
      </c>
      <c r="Q56" s="6">
        <f t="shared" si="33"/>
        <v>15</v>
      </c>
      <c r="R56" s="6">
        <f>COUNTIF($Q$42:Q56,Q56)-1</f>
        <v>0</v>
      </c>
      <c r="S56">
        <f t="shared" si="34"/>
        <v>14</v>
      </c>
      <c r="T56" s="6">
        <f>COUNTIF($S$42:S56,S56)-1</f>
        <v>2</v>
      </c>
    </row>
    <row r="57" spans="1:20" x14ac:dyDescent="0.25">
      <c r="D57" s="6">
        <f t="shared" si="30"/>
        <v>9</v>
      </c>
      <c r="E57" s="6">
        <f t="shared" si="27"/>
        <v>16</v>
      </c>
      <c r="F57" s="1">
        <f t="shared" si="31"/>
        <v>6</v>
      </c>
      <c r="G57" s="1" t="str">
        <f t="shared" ref="G57:M57" ca="1" si="48">G32</f>
        <v>F</v>
      </c>
      <c r="H57" s="1" t="str">
        <f t="shared" ca="1" si="48"/>
        <v>Brasil</v>
      </c>
      <c r="I57" s="1">
        <f t="shared" ca="1" si="48"/>
        <v>3</v>
      </c>
      <c r="J57" s="1">
        <f t="shared" ca="1" si="48"/>
        <v>0</v>
      </c>
      <c r="K57" s="1" t="str">
        <f t="shared" ca="1" si="48"/>
        <v>España</v>
      </c>
      <c r="L57" s="10" t="str">
        <f t="shared" ca="1" si="48"/>
        <v>00:00</v>
      </c>
      <c r="M57" s="8">
        <f t="shared" si="48"/>
        <v>41455.791666666664</v>
      </c>
      <c r="N57" s="9">
        <v>3</v>
      </c>
      <c r="O57" t="str">
        <f t="shared" si="29"/>
        <v>Estadio Maracaná - Río de Janeiro</v>
      </c>
      <c r="Q57" s="6">
        <f t="shared" si="33"/>
        <v>16</v>
      </c>
      <c r="R57" s="6">
        <f>COUNTIF($Q$42:Q57,Q57)-1</f>
        <v>0</v>
      </c>
      <c r="S57">
        <f t="shared" si="34"/>
        <v>7</v>
      </c>
      <c r="T57" s="6">
        <f>COUNTIF($S$42:S57,S57)-1</f>
        <v>2</v>
      </c>
    </row>
    <row r="58" spans="1:20" x14ac:dyDescent="0.25">
      <c r="A58" s="1" t="s">
        <v>522</v>
      </c>
      <c r="G58" s="1"/>
      <c r="I58" s="1"/>
      <c r="J58" s="1"/>
      <c r="K58" s="1"/>
      <c r="L58" s="1"/>
      <c r="M58" s="1"/>
      <c r="N58" s="1"/>
    </row>
    <row r="59" spans="1:20" x14ac:dyDescent="0.25">
      <c r="G59" s="1"/>
      <c r="H59" s="1"/>
      <c r="I59" s="1"/>
      <c r="J59" s="1"/>
      <c r="K59" s="1"/>
      <c r="L59" s="1"/>
      <c r="M59" s="1"/>
      <c r="N59" s="1"/>
    </row>
    <row r="60" spans="1:20" x14ac:dyDescent="0.25">
      <c r="G60" s="1"/>
      <c r="H60" s="1"/>
      <c r="I60" s="1"/>
      <c r="J60" s="1"/>
      <c r="K60" s="1"/>
      <c r="L60" s="1"/>
      <c r="M60" s="1"/>
      <c r="N60" s="1"/>
    </row>
  </sheetData>
  <sortState ref="Y12:AA15">
    <sortCondition ref="Z11:Z14"/>
  </sortState>
  <mergeCells count="6">
    <mergeCell ref="Q16:R16"/>
    <mergeCell ref="S16:T16"/>
    <mergeCell ref="V10:W10"/>
    <mergeCell ref="Y10:Z10"/>
    <mergeCell ref="Q41:R41"/>
    <mergeCell ref="S41:T41"/>
  </mergeCells>
  <hyperlinks>
    <hyperlink ref="S7" r:id="rId1"/>
  </hyperlinks>
  <pageMargins left="0.7" right="0.7" top="0.75" bottom="0.75" header="0.3" footer="0.3"/>
  <pageSetup paperSize="9" orientation="portrait" horizontalDpi="1200" verticalDpi="120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O112"/>
  <sheetViews>
    <sheetView showGridLines="0" showRowColHeaders="0" zoomScaleNormal="100" workbookViewId="0">
      <selection activeCell="D17" sqref="D16:H17"/>
    </sheetView>
  </sheetViews>
  <sheetFormatPr baseColWidth="10" defaultColWidth="0" defaultRowHeight="18.75" zeroHeight="1" x14ac:dyDescent="0.25"/>
  <cols>
    <col min="1" max="1" width="27.140625" style="167" customWidth="1"/>
    <col min="2" max="2" width="8.140625" style="224" customWidth="1"/>
    <col min="3" max="3" width="98.7109375" style="224" customWidth="1"/>
    <col min="4" max="4" width="42" style="224" customWidth="1"/>
    <col min="5" max="5" width="38.7109375" style="255" bestFit="1" customWidth="1"/>
    <col min="6" max="6" width="39.5703125" style="224" bestFit="1" customWidth="1"/>
    <col min="7" max="7" width="46.42578125" style="224" bestFit="1" customWidth="1"/>
    <col min="8" max="8" width="40.85546875" style="224" customWidth="1"/>
    <col min="9" max="9" width="11.42578125" style="224" customWidth="1"/>
    <col min="10" max="16384" width="11.42578125" style="224" hidden="1"/>
  </cols>
  <sheetData>
    <row r="1" spans="1:8" ht="18.75" customHeight="1" thickBot="1" x14ac:dyDescent="0.3">
      <c r="A1" s="26" t="str">
        <f ca="1">Traducciones!C58</f>
        <v>Copa Confederaciones</v>
      </c>
      <c r="C1" s="225">
        <f>LOOKUP(Portada!V16,idiomas,num_idiomas)</f>
        <v>1</v>
      </c>
      <c r="D1" s="226" t="s">
        <v>89</v>
      </c>
      <c r="E1" s="227" t="s">
        <v>59</v>
      </c>
      <c r="F1" s="228" t="s">
        <v>60</v>
      </c>
      <c r="G1" s="228" t="s">
        <v>315</v>
      </c>
      <c r="H1" s="229" t="s">
        <v>524</v>
      </c>
    </row>
    <row r="2" spans="1:8" x14ac:dyDescent="0.25">
      <c r="A2" s="26">
        <v>2013</v>
      </c>
      <c r="C2" s="230" t="str">
        <f ca="1">OFFSET(C2,0,$C$1)</f>
        <v>Idioma</v>
      </c>
      <c r="D2" s="231" t="s">
        <v>104</v>
      </c>
      <c r="E2" s="232" t="s">
        <v>105</v>
      </c>
      <c r="F2" s="233" t="s">
        <v>106</v>
      </c>
      <c r="G2" s="233" t="s">
        <v>355</v>
      </c>
      <c r="H2" s="234"/>
    </row>
    <row r="3" spans="1:8" ht="18.75" customHeight="1" x14ac:dyDescent="0.25">
      <c r="A3" s="221" t="s">
        <v>403</v>
      </c>
      <c r="C3" s="235" t="str">
        <f ca="1">OFFSET(C3,0,$C$1)</f>
        <v>Huso Horario</v>
      </c>
      <c r="D3" s="257" t="s">
        <v>822</v>
      </c>
      <c r="E3" s="258" t="s">
        <v>807</v>
      </c>
      <c r="F3" s="259" t="s">
        <v>823</v>
      </c>
      <c r="G3" s="259" t="s">
        <v>824</v>
      </c>
      <c r="H3" s="260"/>
    </row>
    <row r="4" spans="1:8" ht="18.75" customHeight="1" x14ac:dyDescent="0.25">
      <c r="A4" s="221" t="s">
        <v>394</v>
      </c>
      <c r="C4" s="235" t="str">
        <f ca="1">OFFSET(C4,0,$C$1)</f>
        <v>Nº</v>
      </c>
      <c r="D4" s="236" t="s">
        <v>57</v>
      </c>
      <c r="E4" s="237" t="s">
        <v>90</v>
      </c>
      <c r="F4" s="238" t="s">
        <v>57</v>
      </c>
      <c r="G4" s="238" t="s">
        <v>349</v>
      </c>
      <c r="H4" s="239"/>
    </row>
    <row r="5" spans="1:8" ht="18.75" customHeight="1" x14ac:dyDescent="0.25">
      <c r="A5" s="26" t="str">
        <f ca="1">Traducciones!C62</f>
        <v>Portada</v>
      </c>
      <c r="C5" s="235" t="str">
        <f t="shared" ref="C5:C68" ca="1" si="0">OFFSET(C5,0,$C$1)</f>
        <v>Jor.</v>
      </c>
      <c r="D5" s="236" t="s">
        <v>31</v>
      </c>
      <c r="E5" s="237" t="s">
        <v>806</v>
      </c>
      <c r="F5" s="238" t="s">
        <v>806</v>
      </c>
      <c r="G5" s="238" t="s">
        <v>350</v>
      </c>
      <c r="H5" s="239"/>
    </row>
    <row r="6" spans="1:8" ht="18.75" customHeight="1" x14ac:dyDescent="0.25">
      <c r="A6" s="221" t="str">
        <f ca="1">Traducciones!C63</f>
        <v>Plantillas</v>
      </c>
      <c r="C6" s="235" t="str">
        <f t="shared" ca="1" si="0"/>
        <v>Partido</v>
      </c>
      <c r="D6" s="236" t="s">
        <v>23</v>
      </c>
      <c r="E6" s="237" t="s">
        <v>61</v>
      </c>
      <c r="F6" s="238" t="s">
        <v>61</v>
      </c>
      <c r="G6" s="238" t="s">
        <v>352</v>
      </c>
      <c r="H6" s="239"/>
    </row>
    <row r="7" spans="1:8" ht="18.75" customHeight="1" x14ac:dyDescent="0.25">
      <c r="A7" s="26" t="str">
        <f ca="1">Traducciones!C64</f>
        <v>Fichas de Partidos</v>
      </c>
      <c r="C7" s="235" t="str">
        <f t="shared" ca="1" si="0"/>
        <v>Hora</v>
      </c>
      <c r="D7" s="236" t="s">
        <v>25</v>
      </c>
      <c r="E7" s="237" t="s">
        <v>91</v>
      </c>
      <c r="F7" s="238" t="s">
        <v>62</v>
      </c>
      <c r="G7" s="238" t="s">
        <v>351</v>
      </c>
      <c r="H7" s="239"/>
    </row>
    <row r="8" spans="1:8" ht="18.75" customHeight="1" x14ac:dyDescent="0.25">
      <c r="A8" s="221" t="str">
        <f ca="1">Traducciones!C65</f>
        <v>Calendario</v>
      </c>
      <c r="C8" s="235" t="str">
        <f t="shared" ca="1" si="0"/>
        <v>Fecha</v>
      </c>
      <c r="D8" s="236" t="s">
        <v>26</v>
      </c>
      <c r="E8" s="237" t="s">
        <v>63</v>
      </c>
      <c r="F8" s="238" t="s">
        <v>63</v>
      </c>
      <c r="G8" s="238" t="s">
        <v>353</v>
      </c>
      <c r="H8" s="239"/>
    </row>
    <row r="9" spans="1:8" ht="18.75" customHeight="1" x14ac:dyDescent="0.25">
      <c r="A9" s="26" t="str">
        <f ca="1">Traducciones!C66</f>
        <v>Sedes</v>
      </c>
      <c r="C9" s="235" t="str">
        <f t="shared" ca="1" si="0"/>
        <v>Sede</v>
      </c>
      <c r="D9" s="236" t="s">
        <v>24</v>
      </c>
      <c r="E9" s="237" t="s">
        <v>295</v>
      </c>
      <c r="F9" s="238" t="s">
        <v>314</v>
      </c>
      <c r="G9" s="238" t="s">
        <v>354</v>
      </c>
      <c r="H9" s="239"/>
    </row>
    <row r="10" spans="1:8" ht="18.75" customHeight="1" x14ac:dyDescent="0.25">
      <c r="A10" s="221" t="str">
        <f ca="1">Traducciones!C67</f>
        <v>Grupo A</v>
      </c>
      <c r="C10" s="235" t="str">
        <f t="shared" ca="1" si="0"/>
        <v>Grupo A</v>
      </c>
      <c r="D10" s="236" t="s">
        <v>0</v>
      </c>
      <c r="E10" s="237" t="s">
        <v>64</v>
      </c>
      <c r="F10" s="238" t="s">
        <v>66</v>
      </c>
      <c r="G10" s="238" t="s">
        <v>316</v>
      </c>
      <c r="H10" s="239"/>
    </row>
    <row r="11" spans="1:8" ht="18.75" customHeight="1" x14ac:dyDescent="0.25">
      <c r="A11" s="26" t="str">
        <f ca="1">Traducciones!C68</f>
        <v>Grupo B</v>
      </c>
      <c r="C11" s="235" t="str">
        <f t="shared" ca="1" si="0"/>
        <v>Grupo B</v>
      </c>
      <c r="D11" s="236" t="s">
        <v>13</v>
      </c>
      <c r="E11" s="237" t="s">
        <v>92</v>
      </c>
      <c r="F11" s="238" t="s">
        <v>65</v>
      </c>
      <c r="G11" s="238" t="s">
        <v>317</v>
      </c>
      <c r="H11" s="239"/>
    </row>
    <row r="12" spans="1:8" ht="18.75" customHeight="1" x14ac:dyDescent="0.25">
      <c r="A12" s="221" t="str">
        <f ca="1">Traducciones!C69</f>
        <v>Fase Final</v>
      </c>
      <c r="C12" s="235" t="str">
        <f t="shared" ca="1" si="0"/>
        <v>Equipo</v>
      </c>
      <c r="D12" s="236" t="s">
        <v>32</v>
      </c>
      <c r="E12" s="237" t="s">
        <v>93</v>
      </c>
      <c r="F12" s="238" t="s">
        <v>67</v>
      </c>
      <c r="G12" s="238" t="s">
        <v>318</v>
      </c>
      <c r="H12" s="239"/>
    </row>
    <row r="13" spans="1:8" ht="18.75" customHeight="1" x14ac:dyDescent="0.25">
      <c r="A13" s="26" t="str">
        <f ca="1">Traducciones!C70</f>
        <v>Estadísticas</v>
      </c>
      <c r="C13" s="235" t="str">
        <f t="shared" ca="1" si="0"/>
        <v>Pts</v>
      </c>
      <c r="D13" s="240" t="s">
        <v>5</v>
      </c>
      <c r="E13" s="237" t="s">
        <v>68</v>
      </c>
      <c r="F13" s="238" t="s">
        <v>68</v>
      </c>
      <c r="G13" s="238" t="s">
        <v>319</v>
      </c>
      <c r="H13" s="239"/>
    </row>
    <row r="14" spans="1:8" ht="18.75" customHeight="1" x14ac:dyDescent="0.25">
      <c r="A14" s="221" t="str">
        <f ca="1">Traducciones!C71</f>
        <v>Palmarés</v>
      </c>
      <c r="C14" s="235" t="str">
        <f t="shared" ca="1" si="0"/>
        <v>PJ</v>
      </c>
      <c r="D14" s="240" t="s">
        <v>6</v>
      </c>
      <c r="E14" s="237" t="s">
        <v>283</v>
      </c>
      <c r="F14" s="238" t="s">
        <v>302</v>
      </c>
      <c r="G14" s="238" t="s">
        <v>320</v>
      </c>
      <c r="H14" s="239"/>
    </row>
    <row r="15" spans="1:8" ht="18.75" customHeight="1" x14ac:dyDescent="0.25">
      <c r="A15" s="26" t="str">
        <f ca="1">Traducciones!C72</f>
        <v>Instrucciones</v>
      </c>
      <c r="C15" s="235" t="str">
        <f t="shared" ca="1" si="0"/>
        <v>PG</v>
      </c>
      <c r="D15" s="240" t="s">
        <v>7</v>
      </c>
      <c r="E15" s="237" t="s">
        <v>279</v>
      </c>
      <c r="F15" s="238" t="s">
        <v>303</v>
      </c>
      <c r="G15" s="238" t="s">
        <v>320</v>
      </c>
      <c r="H15" s="239"/>
    </row>
    <row r="16" spans="1:8" ht="18.75" customHeight="1" x14ac:dyDescent="0.25">
      <c r="C16" s="235" t="str">
        <f t="shared" ca="1" si="0"/>
        <v>PE</v>
      </c>
      <c r="D16" s="240" t="s">
        <v>8</v>
      </c>
      <c r="E16" s="237" t="s">
        <v>282</v>
      </c>
      <c r="F16" s="238" t="s">
        <v>304</v>
      </c>
      <c r="G16" s="238" t="s">
        <v>321</v>
      </c>
      <c r="H16" s="239"/>
    </row>
    <row r="17" spans="3:8" x14ac:dyDescent="0.25">
      <c r="C17" s="235" t="str">
        <f t="shared" ca="1" si="0"/>
        <v>PP</v>
      </c>
      <c r="D17" s="240" t="s">
        <v>9</v>
      </c>
      <c r="E17" s="237" t="s">
        <v>280</v>
      </c>
      <c r="F17" s="238" t="s">
        <v>305</v>
      </c>
      <c r="G17" s="238" t="s">
        <v>304</v>
      </c>
      <c r="H17" s="239"/>
    </row>
    <row r="18" spans="3:8" x14ac:dyDescent="0.25">
      <c r="C18" s="235" t="str">
        <f t="shared" ca="1" si="0"/>
        <v>GF</v>
      </c>
      <c r="D18" s="240" t="s">
        <v>10</v>
      </c>
      <c r="E18" s="237" t="s">
        <v>10</v>
      </c>
      <c r="F18" s="238" t="s">
        <v>306</v>
      </c>
      <c r="G18" s="238" t="s">
        <v>322</v>
      </c>
      <c r="H18" s="239"/>
    </row>
    <row r="19" spans="3:8" x14ac:dyDescent="0.25">
      <c r="C19" s="235" t="str">
        <f t="shared" ca="1" si="0"/>
        <v>GC</v>
      </c>
      <c r="D19" s="240" t="s">
        <v>11</v>
      </c>
      <c r="E19" s="237" t="s">
        <v>281</v>
      </c>
      <c r="F19" s="238" t="s">
        <v>307</v>
      </c>
      <c r="G19" s="238" t="s">
        <v>322</v>
      </c>
      <c r="H19" s="239"/>
    </row>
    <row r="20" spans="3:8" x14ac:dyDescent="0.25">
      <c r="C20" s="235" t="str">
        <f t="shared" ca="1" si="0"/>
        <v>Brasil</v>
      </c>
      <c r="D20" s="240" t="s">
        <v>1</v>
      </c>
      <c r="E20" s="237" t="s">
        <v>94</v>
      </c>
      <c r="F20" s="238" t="s">
        <v>69</v>
      </c>
      <c r="G20" s="238" t="s">
        <v>323</v>
      </c>
      <c r="H20" s="239"/>
    </row>
    <row r="21" spans="3:8" x14ac:dyDescent="0.25">
      <c r="C21" s="235" t="str">
        <f t="shared" ca="1" si="0"/>
        <v>Japón</v>
      </c>
      <c r="D21" s="236" t="s">
        <v>2</v>
      </c>
      <c r="E21" s="237" t="s">
        <v>95</v>
      </c>
      <c r="F21" s="238" t="s">
        <v>70</v>
      </c>
      <c r="G21" s="238" t="s">
        <v>95</v>
      </c>
      <c r="H21" s="239"/>
    </row>
    <row r="22" spans="3:8" x14ac:dyDescent="0.25">
      <c r="C22" s="235" t="str">
        <f t="shared" ca="1" si="0"/>
        <v>Méjico</v>
      </c>
      <c r="D22" s="236" t="s">
        <v>3</v>
      </c>
      <c r="E22" s="237" t="s">
        <v>308</v>
      </c>
      <c r="F22" s="238" t="s">
        <v>71</v>
      </c>
      <c r="G22" s="238" t="s">
        <v>324</v>
      </c>
      <c r="H22" s="239"/>
    </row>
    <row r="23" spans="3:8" x14ac:dyDescent="0.25">
      <c r="C23" s="235" t="str">
        <f t="shared" ca="1" si="0"/>
        <v>Italia</v>
      </c>
      <c r="D23" s="236" t="s">
        <v>4</v>
      </c>
      <c r="E23" s="237" t="s">
        <v>96</v>
      </c>
      <c r="F23" s="238" t="s">
        <v>72</v>
      </c>
      <c r="G23" s="238" t="s">
        <v>325</v>
      </c>
      <c r="H23" s="239"/>
    </row>
    <row r="24" spans="3:8" x14ac:dyDescent="0.25">
      <c r="C24" s="235" t="str">
        <f t="shared" ca="1" si="0"/>
        <v>España</v>
      </c>
      <c r="D24" s="236" t="s">
        <v>14</v>
      </c>
      <c r="E24" s="237" t="s">
        <v>97</v>
      </c>
      <c r="F24" s="238" t="s">
        <v>73</v>
      </c>
      <c r="G24" s="238" t="s">
        <v>326</v>
      </c>
      <c r="H24" s="239"/>
    </row>
    <row r="25" spans="3:8" x14ac:dyDescent="0.25">
      <c r="C25" s="235" t="str">
        <f t="shared" ca="1" si="0"/>
        <v>Uruguay</v>
      </c>
      <c r="D25" s="236" t="s">
        <v>74</v>
      </c>
      <c r="E25" s="237" t="s">
        <v>74</v>
      </c>
      <c r="F25" s="238" t="s">
        <v>74</v>
      </c>
      <c r="G25" s="238" t="s">
        <v>74</v>
      </c>
      <c r="H25" s="239"/>
    </row>
    <row r="26" spans="3:8" x14ac:dyDescent="0.25">
      <c r="C26" s="235" t="str">
        <f t="shared" ca="1" si="0"/>
        <v>Tahití</v>
      </c>
      <c r="D26" s="236" t="s">
        <v>33</v>
      </c>
      <c r="E26" s="237" t="s">
        <v>75</v>
      </c>
      <c r="F26" s="238" t="s">
        <v>75</v>
      </c>
      <c r="G26" s="238" t="s">
        <v>75</v>
      </c>
      <c r="H26" s="239"/>
    </row>
    <row r="27" spans="3:8" x14ac:dyDescent="0.25">
      <c r="C27" s="235" t="str">
        <f t="shared" ca="1" si="0"/>
        <v>Nigeria</v>
      </c>
      <c r="D27" s="236" t="s">
        <v>15</v>
      </c>
      <c r="E27" s="237" t="s">
        <v>15</v>
      </c>
      <c r="F27" s="238" t="s">
        <v>15</v>
      </c>
      <c r="G27" s="238" t="s">
        <v>15</v>
      </c>
      <c r="H27" s="239"/>
    </row>
    <row r="28" spans="3:8" x14ac:dyDescent="0.25">
      <c r="C28" s="235" t="str">
        <f t="shared" ca="1" si="0"/>
        <v>1ºA</v>
      </c>
      <c r="D28" s="236" t="s">
        <v>34</v>
      </c>
      <c r="E28" s="237" t="s">
        <v>287</v>
      </c>
      <c r="F28" s="238" t="s">
        <v>77</v>
      </c>
      <c r="G28" s="238" t="s">
        <v>327</v>
      </c>
      <c r="H28" s="239"/>
    </row>
    <row r="29" spans="3:8" x14ac:dyDescent="0.25">
      <c r="C29" s="235" t="str">
        <f t="shared" ca="1" si="0"/>
        <v>1ºB</v>
      </c>
      <c r="D29" s="236" t="s">
        <v>35</v>
      </c>
      <c r="E29" s="237" t="s">
        <v>288</v>
      </c>
      <c r="F29" s="238" t="s">
        <v>76</v>
      </c>
      <c r="G29" s="238" t="s">
        <v>328</v>
      </c>
      <c r="H29" s="239"/>
    </row>
    <row r="30" spans="3:8" x14ac:dyDescent="0.25">
      <c r="C30" s="235" t="str">
        <f t="shared" ca="1" si="0"/>
        <v>2ºA</v>
      </c>
      <c r="D30" s="236" t="s">
        <v>36</v>
      </c>
      <c r="E30" s="237" t="s">
        <v>289</v>
      </c>
      <c r="F30" s="238" t="s">
        <v>78</v>
      </c>
      <c r="G30" s="238" t="s">
        <v>329</v>
      </c>
      <c r="H30" s="239"/>
    </row>
    <row r="31" spans="3:8" x14ac:dyDescent="0.25">
      <c r="C31" s="235" t="str">
        <f t="shared" ca="1" si="0"/>
        <v>2ºB</v>
      </c>
      <c r="D31" s="236" t="s">
        <v>37</v>
      </c>
      <c r="E31" s="237" t="s">
        <v>290</v>
      </c>
      <c r="F31" s="238" t="s">
        <v>79</v>
      </c>
      <c r="G31" s="238" t="s">
        <v>330</v>
      </c>
      <c r="H31" s="239"/>
    </row>
    <row r="32" spans="3:8" x14ac:dyDescent="0.25">
      <c r="C32" s="235" t="str">
        <f t="shared" ca="1" si="0"/>
        <v>Primera Semifinal</v>
      </c>
      <c r="D32" s="236" t="s">
        <v>39</v>
      </c>
      <c r="E32" s="237" t="s">
        <v>284</v>
      </c>
      <c r="F32" s="238" t="s">
        <v>80</v>
      </c>
      <c r="G32" s="238" t="s">
        <v>331</v>
      </c>
      <c r="H32" s="239"/>
    </row>
    <row r="33" spans="3:8" x14ac:dyDescent="0.25">
      <c r="C33" s="235" t="str">
        <f t="shared" ca="1" si="0"/>
        <v>Segunda Semifinal</v>
      </c>
      <c r="D33" s="236" t="s">
        <v>40</v>
      </c>
      <c r="E33" s="237" t="s">
        <v>285</v>
      </c>
      <c r="F33" s="238" t="s">
        <v>81</v>
      </c>
      <c r="G33" s="238" t="s">
        <v>332</v>
      </c>
      <c r="H33" s="239"/>
    </row>
    <row r="34" spans="3:8" x14ac:dyDescent="0.25">
      <c r="C34" s="235" t="str">
        <f t="shared" ca="1" si="0"/>
        <v>Final</v>
      </c>
      <c r="D34" s="236" t="s">
        <v>41</v>
      </c>
      <c r="E34" s="237" t="s">
        <v>41</v>
      </c>
      <c r="F34" s="238" t="s">
        <v>82</v>
      </c>
      <c r="G34" s="238" t="s">
        <v>333</v>
      </c>
      <c r="H34" s="239"/>
    </row>
    <row r="35" spans="3:8" x14ac:dyDescent="0.25">
      <c r="C35" s="235" t="str">
        <f t="shared" ca="1" si="0"/>
        <v>Final de Consolación</v>
      </c>
      <c r="D35" s="236" t="s">
        <v>42</v>
      </c>
      <c r="E35" s="237" t="s">
        <v>286</v>
      </c>
      <c r="F35" s="238" t="s">
        <v>309</v>
      </c>
      <c r="G35" s="238" t="s">
        <v>334</v>
      </c>
      <c r="H35" s="239"/>
    </row>
    <row r="36" spans="3:8" x14ac:dyDescent="0.25">
      <c r="C36" s="235" t="str">
        <f t="shared" ca="1" si="0"/>
        <v>SF</v>
      </c>
      <c r="D36" s="236" t="s">
        <v>43</v>
      </c>
      <c r="E36" s="237" t="s">
        <v>43</v>
      </c>
      <c r="F36" s="238" t="s">
        <v>83</v>
      </c>
      <c r="G36" s="238" t="s">
        <v>335</v>
      </c>
      <c r="H36" s="239"/>
    </row>
    <row r="37" spans="3:8" x14ac:dyDescent="0.25">
      <c r="C37" s="235" t="str">
        <f t="shared" ca="1" si="0"/>
        <v>FC</v>
      </c>
      <c r="D37" s="236" t="s">
        <v>45</v>
      </c>
      <c r="E37" s="237" t="s">
        <v>291</v>
      </c>
      <c r="F37" s="238" t="s">
        <v>310</v>
      </c>
      <c r="G37" s="238" t="s">
        <v>336</v>
      </c>
      <c r="H37" s="239"/>
    </row>
    <row r="38" spans="3:8" x14ac:dyDescent="0.25">
      <c r="C38" s="235" t="str">
        <f t="shared" ca="1" si="0"/>
        <v>F</v>
      </c>
      <c r="D38" s="236" t="s">
        <v>44</v>
      </c>
      <c r="E38" s="237" t="s">
        <v>44</v>
      </c>
      <c r="F38" s="238" t="s">
        <v>44</v>
      </c>
      <c r="G38" s="238" t="s">
        <v>44</v>
      </c>
      <c r="H38" s="239"/>
    </row>
    <row r="39" spans="3:8" x14ac:dyDescent="0.25">
      <c r="C39" s="235" t="str">
        <f t="shared" ca="1" si="0"/>
        <v xml:space="preserve">¡BRAVO </v>
      </c>
      <c r="D39" s="236" t="s">
        <v>46</v>
      </c>
      <c r="E39" s="237" t="s">
        <v>84</v>
      </c>
      <c r="F39" s="238" t="s">
        <v>84</v>
      </c>
      <c r="G39" s="238" t="s">
        <v>339</v>
      </c>
      <c r="H39" s="239"/>
    </row>
    <row r="40" spans="3:8" x14ac:dyDescent="0.25">
      <c r="C40" s="235" t="str">
        <f t="shared" ca="1" si="0"/>
        <v>, SOIS LOS CAMPEONES!</v>
      </c>
      <c r="D40" s="236" t="s">
        <v>47</v>
      </c>
      <c r="E40" s="237" t="s">
        <v>292</v>
      </c>
      <c r="F40" s="238" t="s">
        <v>85</v>
      </c>
      <c r="G40" s="238" t="s">
        <v>340</v>
      </c>
      <c r="H40" s="239"/>
    </row>
    <row r="41" spans="3:8" x14ac:dyDescent="0.25">
      <c r="C41" s="235" t="str">
        <f t="shared" ca="1" si="0"/>
        <v>LA COPA CONFEDERACIONES HA TERMINADO,</v>
      </c>
      <c r="D41" s="236" t="s">
        <v>51</v>
      </c>
      <c r="E41" s="237" t="s">
        <v>293</v>
      </c>
      <c r="F41" s="238" t="s">
        <v>86</v>
      </c>
      <c r="G41" s="238" t="s">
        <v>338</v>
      </c>
      <c r="H41" s="239"/>
    </row>
    <row r="42" spans="3:8" x14ac:dyDescent="0.25">
      <c r="C42" s="235" t="str">
        <f t="shared" ca="1" si="0"/>
        <v xml:space="preserve"> ES EL PAIS GANADOR ¡ENHORABUENA!</v>
      </c>
      <c r="D42" s="236" t="s">
        <v>52</v>
      </c>
      <c r="E42" s="237" t="s">
        <v>294</v>
      </c>
      <c r="F42" s="238" t="s">
        <v>87</v>
      </c>
      <c r="G42" s="238" t="s">
        <v>341</v>
      </c>
      <c r="H42" s="239"/>
    </row>
    <row r="43" spans="3:8" x14ac:dyDescent="0.25">
      <c r="C43" s="235" t="str">
        <f t="shared" ca="1" si="0"/>
        <v>¡ACTUALIZA LOS RESULTADOS!</v>
      </c>
      <c r="D43" s="236" t="s">
        <v>53</v>
      </c>
      <c r="E43" s="237" t="s">
        <v>298</v>
      </c>
      <c r="F43" s="238" t="s">
        <v>297</v>
      </c>
      <c r="G43" s="238" t="s">
        <v>342</v>
      </c>
      <c r="H43" s="239"/>
    </row>
    <row r="44" spans="3:8" x14ac:dyDescent="0.25">
      <c r="C44" s="235" t="str">
        <f t="shared" ca="1" si="0"/>
        <v>TODAVÍA NO HA EMPEZADO LA COPA</v>
      </c>
      <c r="D44" s="236" t="s">
        <v>54</v>
      </c>
      <c r="E44" s="237" t="s">
        <v>296</v>
      </c>
      <c r="F44" s="238" t="s">
        <v>88</v>
      </c>
      <c r="G44" s="238" t="s">
        <v>343</v>
      </c>
      <c r="H44" s="239"/>
    </row>
    <row r="45" spans="3:8" x14ac:dyDescent="0.25">
      <c r="C45" s="235" t="str">
        <f t="shared" ca="1" si="0"/>
        <v>PRÓXIMOS PARTIDOS</v>
      </c>
      <c r="D45" s="236" t="s">
        <v>100</v>
      </c>
      <c r="E45" s="237" t="s">
        <v>109</v>
      </c>
      <c r="F45" s="238" t="s">
        <v>107</v>
      </c>
      <c r="G45" s="238" t="s">
        <v>344</v>
      </c>
      <c r="H45" s="239"/>
    </row>
    <row r="46" spans="3:8" x14ac:dyDescent="0.25">
      <c r="C46" s="235" t="str">
        <f t="shared" ca="1" si="0"/>
        <v>ÚLTIMOS PARTIDOS</v>
      </c>
      <c r="D46" s="236" t="s">
        <v>101</v>
      </c>
      <c r="E46" s="237" t="s">
        <v>110</v>
      </c>
      <c r="F46" s="238" t="s">
        <v>108</v>
      </c>
      <c r="G46" s="238" t="s">
        <v>345</v>
      </c>
      <c r="H46" s="239"/>
    </row>
    <row r="47" spans="3:8" x14ac:dyDescent="0.25">
      <c r="C47" s="235" t="str">
        <f t="shared" ca="1" si="0"/>
        <v>Año de Construcción:</v>
      </c>
      <c r="D47" s="236" t="s">
        <v>113</v>
      </c>
      <c r="E47" s="237" t="s">
        <v>301</v>
      </c>
      <c r="F47" s="238" t="s">
        <v>312</v>
      </c>
      <c r="G47" s="238" t="s">
        <v>348</v>
      </c>
      <c r="H47" s="239"/>
    </row>
    <row r="48" spans="3:8" x14ac:dyDescent="0.25">
      <c r="C48" s="235" t="str">
        <f t="shared" ca="1" si="0"/>
        <v>Capacidad:</v>
      </c>
      <c r="D48" s="236" t="s">
        <v>112</v>
      </c>
      <c r="E48" s="237" t="s">
        <v>299</v>
      </c>
      <c r="F48" s="238" t="s">
        <v>313</v>
      </c>
      <c r="G48" s="238" t="s">
        <v>347</v>
      </c>
      <c r="H48" s="239"/>
    </row>
    <row r="49" spans="3:8" x14ac:dyDescent="0.25">
      <c r="C49" s="235" t="str">
        <f t="shared" ca="1" si="0"/>
        <v>localidades</v>
      </c>
      <c r="D49" s="236" t="s">
        <v>114</v>
      </c>
      <c r="E49" s="237" t="s">
        <v>300</v>
      </c>
      <c r="F49" s="238" t="s">
        <v>311</v>
      </c>
      <c r="G49" s="238" t="s">
        <v>346</v>
      </c>
      <c r="H49" s="239"/>
    </row>
    <row r="50" spans="3:8" x14ac:dyDescent="0.25">
      <c r="C50" s="235" t="str">
        <f t="shared" ca="1" si="0"/>
        <v>Árbitro</v>
      </c>
      <c r="D50" s="236" t="s">
        <v>356</v>
      </c>
      <c r="E50" s="237" t="s">
        <v>357</v>
      </c>
      <c r="F50" s="238" t="s">
        <v>378</v>
      </c>
      <c r="G50" s="238" t="s">
        <v>500</v>
      </c>
      <c r="H50" s="239"/>
    </row>
    <row r="51" spans="3:8" x14ac:dyDescent="0.25">
      <c r="C51" s="235" t="str">
        <f t="shared" ca="1" si="0"/>
        <v>Jugadores</v>
      </c>
      <c r="D51" s="236" t="s">
        <v>374</v>
      </c>
      <c r="E51" s="237" t="s">
        <v>380</v>
      </c>
      <c r="F51" s="238" t="s">
        <v>385</v>
      </c>
      <c r="G51" s="238" t="s">
        <v>495</v>
      </c>
      <c r="H51" s="239"/>
    </row>
    <row r="52" spans="3:8" x14ac:dyDescent="0.25">
      <c r="C52" s="235" t="str">
        <f t="shared" ca="1" si="0"/>
        <v>Mejores Goleadores</v>
      </c>
      <c r="D52" s="236" t="s">
        <v>375</v>
      </c>
      <c r="E52" s="237" t="s">
        <v>381</v>
      </c>
      <c r="F52" s="238" t="s">
        <v>386</v>
      </c>
      <c r="G52" s="238" t="s">
        <v>501</v>
      </c>
      <c r="H52" s="239"/>
    </row>
    <row r="53" spans="3:8" x14ac:dyDescent="0.25">
      <c r="C53" s="235" t="str">
        <f t="shared" ca="1" si="0"/>
        <v>Más amarillas</v>
      </c>
      <c r="D53" s="236" t="s">
        <v>372</v>
      </c>
      <c r="E53" s="237" t="s">
        <v>382</v>
      </c>
      <c r="F53" s="238" t="s">
        <v>387</v>
      </c>
      <c r="G53" s="238" t="s">
        <v>502</v>
      </c>
      <c r="H53" s="239"/>
    </row>
    <row r="54" spans="3:8" x14ac:dyDescent="0.25">
      <c r="C54" s="235" t="str">
        <f t="shared" ca="1" si="0"/>
        <v>Más rojas</v>
      </c>
      <c r="D54" s="236" t="s">
        <v>373</v>
      </c>
      <c r="E54" s="237" t="s">
        <v>383</v>
      </c>
      <c r="F54" s="238" t="s">
        <v>388</v>
      </c>
      <c r="G54" s="238" t="s">
        <v>503</v>
      </c>
      <c r="H54" s="239"/>
    </row>
    <row r="55" spans="3:8" x14ac:dyDescent="0.25">
      <c r="C55" s="235" t="str">
        <f t="shared" ca="1" si="0"/>
        <v>Más minutos jugados</v>
      </c>
      <c r="D55" s="236" t="s">
        <v>371</v>
      </c>
      <c r="E55" s="237" t="s">
        <v>384</v>
      </c>
      <c r="F55" s="238" t="s">
        <v>389</v>
      </c>
      <c r="G55" s="238" t="s">
        <v>504</v>
      </c>
      <c r="H55" s="239"/>
    </row>
    <row r="56" spans="3:8" x14ac:dyDescent="0.25">
      <c r="C56" s="235" t="str">
        <f t="shared" ca="1" si="0"/>
        <v>Árbitros</v>
      </c>
      <c r="D56" s="236" t="s">
        <v>376</v>
      </c>
      <c r="E56" s="237" t="s">
        <v>377</v>
      </c>
      <c r="F56" s="238" t="s">
        <v>379</v>
      </c>
      <c r="G56" s="238" t="s">
        <v>500</v>
      </c>
      <c r="H56" s="239"/>
    </row>
    <row r="57" spans="3:8" x14ac:dyDescent="0.25">
      <c r="C57" s="235" t="str">
        <f t="shared" ca="1" si="0"/>
        <v>Que pitan más goles</v>
      </c>
      <c r="D57" s="236" t="s">
        <v>390</v>
      </c>
      <c r="E57" s="237" t="s">
        <v>812</v>
      </c>
      <c r="F57" s="238" t="s">
        <v>391</v>
      </c>
      <c r="G57" s="238" t="s">
        <v>505</v>
      </c>
      <c r="H57" s="239"/>
    </row>
    <row r="58" spans="3:8" x14ac:dyDescent="0.25">
      <c r="C58" s="235" t="str">
        <f t="shared" ca="1" si="0"/>
        <v>Copa Confederaciones</v>
      </c>
      <c r="D58" s="236" t="s">
        <v>392</v>
      </c>
      <c r="E58" s="237" t="s">
        <v>404</v>
      </c>
      <c r="F58" s="238" t="s">
        <v>804</v>
      </c>
      <c r="G58" s="238" t="s">
        <v>404</v>
      </c>
      <c r="H58" s="239"/>
    </row>
    <row r="59" spans="3:8" x14ac:dyDescent="0.25">
      <c r="C59" s="241">
        <f t="shared" ca="1" si="0"/>
        <v>2013</v>
      </c>
      <c r="D59" s="240">
        <v>2013</v>
      </c>
      <c r="E59" s="242">
        <v>2013</v>
      </c>
      <c r="F59" s="242">
        <v>2013</v>
      </c>
      <c r="G59" s="242">
        <v>2013</v>
      </c>
      <c r="H59" s="243">
        <v>2013</v>
      </c>
    </row>
    <row r="60" spans="3:8" x14ac:dyDescent="0.25">
      <c r="C60" s="235" t="str">
        <f t="shared" ca="1" si="0"/>
        <v>Jorge Garcia Samartín</v>
      </c>
      <c r="D60" s="236" t="s">
        <v>393</v>
      </c>
      <c r="E60" s="238" t="s">
        <v>393</v>
      </c>
      <c r="F60" s="238" t="s">
        <v>393</v>
      </c>
      <c r="G60" s="238" t="s">
        <v>393</v>
      </c>
      <c r="H60" s="244" t="s">
        <v>393</v>
      </c>
    </row>
    <row r="61" spans="3:8" x14ac:dyDescent="0.25">
      <c r="C61" s="235" t="str">
        <f t="shared" ca="1" si="0"/>
        <v>www.gsamartin.es</v>
      </c>
      <c r="D61" s="236" t="s">
        <v>394</v>
      </c>
      <c r="E61" s="238" t="s">
        <v>394</v>
      </c>
      <c r="F61" s="238" t="s">
        <v>394</v>
      </c>
      <c r="G61" s="238" t="s">
        <v>394</v>
      </c>
      <c r="H61" s="244" t="s">
        <v>394</v>
      </c>
    </row>
    <row r="62" spans="3:8" x14ac:dyDescent="0.25">
      <c r="C62" s="235" t="str">
        <f t="shared" ca="1" si="0"/>
        <v>Portada</v>
      </c>
      <c r="D62" s="236" t="s">
        <v>395</v>
      </c>
      <c r="E62" s="237" t="s">
        <v>418</v>
      </c>
      <c r="F62" s="238" t="s">
        <v>419</v>
      </c>
      <c r="G62" s="238" t="s">
        <v>506</v>
      </c>
      <c r="H62" s="239"/>
    </row>
    <row r="63" spans="3:8" x14ac:dyDescent="0.25">
      <c r="C63" s="235" t="str">
        <f t="shared" ca="1" si="0"/>
        <v>Plantillas</v>
      </c>
      <c r="D63" s="236" t="s">
        <v>396</v>
      </c>
      <c r="E63" s="237" t="s">
        <v>423</v>
      </c>
      <c r="F63" s="238" t="s">
        <v>420</v>
      </c>
      <c r="G63" s="238" t="s">
        <v>507</v>
      </c>
      <c r="H63" s="239"/>
    </row>
    <row r="64" spans="3:8" x14ac:dyDescent="0.25">
      <c r="C64" s="235" t="str">
        <f t="shared" ca="1" si="0"/>
        <v>Fichas de Partidos</v>
      </c>
      <c r="D64" s="236" t="s">
        <v>397</v>
      </c>
      <c r="E64" s="237" t="s">
        <v>473</v>
      </c>
      <c r="F64" s="238" t="s">
        <v>421</v>
      </c>
      <c r="G64" s="238" t="s">
        <v>499</v>
      </c>
      <c r="H64" s="239"/>
    </row>
    <row r="65" spans="3:8" x14ac:dyDescent="0.25">
      <c r="C65" s="235" t="str">
        <f t="shared" ca="1" si="0"/>
        <v>Calendario</v>
      </c>
      <c r="D65" s="236" t="s">
        <v>56</v>
      </c>
      <c r="E65" s="237" t="s">
        <v>424</v>
      </c>
      <c r="F65" s="238" t="s">
        <v>422</v>
      </c>
      <c r="G65" s="238" t="s">
        <v>508</v>
      </c>
      <c r="H65" s="239"/>
    </row>
    <row r="66" spans="3:8" x14ac:dyDescent="0.25">
      <c r="C66" s="235" t="str">
        <f t="shared" ca="1" si="0"/>
        <v>Sedes</v>
      </c>
      <c r="D66" s="236" t="s">
        <v>398</v>
      </c>
      <c r="E66" s="237" t="s">
        <v>426</v>
      </c>
      <c r="F66" s="238" t="s">
        <v>427</v>
      </c>
      <c r="G66" s="238" t="s">
        <v>428</v>
      </c>
      <c r="H66" s="239"/>
    </row>
    <row r="67" spans="3:8" x14ac:dyDescent="0.25">
      <c r="C67" s="235" t="str">
        <f t="shared" ca="1" si="0"/>
        <v>Grupo A</v>
      </c>
      <c r="D67" s="236" t="s">
        <v>0</v>
      </c>
      <c r="E67" s="237" t="s">
        <v>64</v>
      </c>
      <c r="F67" s="238" t="s">
        <v>66</v>
      </c>
      <c r="G67" s="238" t="s">
        <v>316</v>
      </c>
      <c r="H67" s="239"/>
    </row>
    <row r="68" spans="3:8" x14ac:dyDescent="0.25">
      <c r="C68" s="235" t="str">
        <f t="shared" ca="1" si="0"/>
        <v>Grupo B</v>
      </c>
      <c r="D68" s="236" t="s">
        <v>13</v>
      </c>
      <c r="E68" s="237" t="s">
        <v>92</v>
      </c>
      <c r="F68" s="238" t="s">
        <v>65</v>
      </c>
      <c r="G68" s="238" t="s">
        <v>317</v>
      </c>
      <c r="H68" s="239"/>
    </row>
    <row r="69" spans="3:8" x14ac:dyDescent="0.25">
      <c r="C69" s="235" t="str">
        <f t="shared" ref="C69:C111" ca="1" si="1">OFFSET(C69,0,$C$1)</f>
        <v>Fase Final</v>
      </c>
      <c r="D69" s="236" t="s">
        <v>399</v>
      </c>
      <c r="E69" s="237" t="s">
        <v>460</v>
      </c>
      <c r="F69" s="238" t="s">
        <v>451</v>
      </c>
      <c r="G69" s="238" t="s">
        <v>460</v>
      </c>
      <c r="H69" s="239"/>
    </row>
    <row r="70" spans="3:8" x14ac:dyDescent="0.25">
      <c r="C70" s="235" t="str">
        <f t="shared" ca="1" si="1"/>
        <v>Estadísticas</v>
      </c>
      <c r="D70" s="236" t="s">
        <v>400</v>
      </c>
      <c r="E70" s="237" t="s">
        <v>461</v>
      </c>
      <c r="F70" s="238" t="s">
        <v>436</v>
      </c>
      <c r="G70" s="238" t="s">
        <v>481</v>
      </c>
      <c r="H70" s="239"/>
    </row>
    <row r="71" spans="3:8" x14ac:dyDescent="0.25">
      <c r="C71" s="235" t="str">
        <f t="shared" ca="1" si="1"/>
        <v>Palmarés</v>
      </c>
      <c r="D71" s="236" t="s">
        <v>401</v>
      </c>
      <c r="E71" s="237" t="s">
        <v>462</v>
      </c>
      <c r="F71" s="238" t="s">
        <v>425</v>
      </c>
      <c r="G71" s="238" t="s">
        <v>482</v>
      </c>
      <c r="H71" s="239"/>
    </row>
    <row r="72" spans="3:8" x14ac:dyDescent="0.25">
      <c r="C72" s="235" t="str">
        <f t="shared" ca="1" si="1"/>
        <v>Instrucciones</v>
      </c>
      <c r="D72" s="236" t="s">
        <v>402</v>
      </c>
      <c r="E72" s="237" t="s">
        <v>452</v>
      </c>
      <c r="F72" s="238" t="s">
        <v>452</v>
      </c>
      <c r="G72" s="238" t="s">
        <v>483</v>
      </c>
      <c r="H72" s="239"/>
    </row>
    <row r="73" spans="3:8" x14ac:dyDescent="0.25">
      <c r="C73" s="235" t="str">
        <f t="shared" ca="1" si="1"/>
        <v>Arabia Saudita</v>
      </c>
      <c r="D73" s="236" t="s">
        <v>405</v>
      </c>
      <c r="E73" s="237" t="s">
        <v>463</v>
      </c>
      <c r="F73" s="238" t="s">
        <v>437</v>
      </c>
      <c r="G73" s="238" t="s">
        <v>484</v>
      </c>
      <c r="H73" s="239"/>
    </row>
    <row r="74" spans="3:8" x14ac:dyDescent="0.25">
      <c r="C74" s="235" t="str">
        <f t="shared" ca="1" si="1"/>
        <v>Arabia Saudita</v>
      </c>
      <c r="D74" s="236" t="s">
        <v>405</v>
      </c>
      <c r="E74" s="237" t="s">
        <v>463</v>
      </c>
      <c r="F74" s="238" t="s">
        <v>437</v>
      </c>
      <c r="G74" s="238" t="s">
        <v>484</v>
      </c>
      <c r="H74" s="239"/>
    </row>
    <row r="75" spans="3:8" x14ac:dyDescent="0.25">
      <c r="C75" s="235" t="str">
        <f t="shared" ca="1" si="1"/>
        <v>Arabia Saudita</v>
      </c>
      <c r="D75" s="236" t="s">
        <v>405</v>
      </c>
      <c r="E75" s="237" t="s">
        <v>463</v>
      </c>
      <c r="F75" s="238" t="s">
        <v>437</v>
      </c>
      <c r="G75" s="238" t="s">
        <v>484</v>
      </c>
      <c r="H75" s="239"/>
    </row>
    <row r="76" spans="3:8" x14ac:dyDescent="0.25">
      <c r="C76" s="235" t="str">
        <f t="shared" ca="1" si="1"/>
        <v>México</v>
      </c>
      <c r="D76" s="236" t="s">
        <v>406</v>
      </c>
      <c r="E76" s="237" t="s">
        <v>308</v>
      </c>
      <c r="F76" s="238" t="s">
        <v>71</v>
      </c>
      <c r="G76" s="238" t="s">
        <v>324</v>
      </c>
      <c r="H76" s="239"/>
    </row>
    <row r="77" spans="3:8" x14ac:dyDescent="0.25">
      <c r="C77" s="235" t="str">
        <f t="shared" ca="1" si="1"/>
        <v>Corea y Japón</v>
      </c>
      <c r="D77" s="236" t="s">
        <v>407</v>
      </c>
      <c r="E77" s="237" t="s">
        <v>464</v>
      </c>
      <c r="F77" s="238" t="s">
        <v>453</v>
      </c>
      <c r="G77" s="238" t="s">
        <v>485</v>
      </c>
      <c r="H77" s="239"/>
    </row>
    <row r="78" spans="3:8" x14ac:dyDescent="0.25">
      <c r="C78" s="235" t="str">
        <f t="shared" ca="1" si="1"/>
        <v>Francia</v>
      </c>
      <c r="D78" s="236" t="s">
        <v>408</v>
      </c>
      <c r="E78" s="237" t="s">
        <v>438</v>
      </c>
      <c r="F78" s="238" t="s">
        <v>438</v>
      </c>
      <c r="G78" s="238" t="s">
        <v>486</v>
      </c>
      <c r="H78" s="239"/>
    </row>
    <row r="79" spans="3:8" x14ac:dyDescent="0.25">
      <c r="C79" s="235" t="str">
        <f t="shared" ca="1" si="1"/>
        <v>Alemania</v>
      </c>
      <c r="D79" s="236" t="s">
        <v>409</v>
      </c>
      <c r="E79" s="237" t="s">
        <v>465</v>
      </c>
      <c r="F79" s="238" t="s">
        <v>439</v>
      </c>
      <c r="G79" s="238" t="s">
        <v>487</v>
      </c>
      <c r="H79" s="239"/>
    </row>
    <row r="80" spans="3:8" x14ac:dyDescent="0.25">
      <c r="C80" s="235" t="str">
        <f t="shared" ca="1" si="1"/>
        <v>Sudáfrica</v>
      </c>
      <c r="D80" s="236" t="s">
        <v>410</v>
      </c>
      <c r="E80" s="237" t="s">
        <v>466</v>
      </c>
      <c r="F80" s="238" t="s">
        <v>440</v>
      </c>
      <c r="G80" s="238" t="s">
        <v>488</v>
      </c>
      <c r="H80" s="239"/>
    </row>
    <row r="81" spans="3:8" x14ac:dyDescent="0.25">
      <c r="C81" s="235" t="str">
        <f t="shared" ca="1" si="1"/>
        <v>Brasil</v>
      </c>
      <c r="D81" s="236" t="s">
        <v>1</v>
      </c>
      <c r="E81" s="237" t="s">
        <v>467</v>
      </c>
      <c r="F81" s="238" t="s">
        <v>441</v>
      </c>
      <c r="G81" s="238" t="s">
        <v>323</v>
      </c>
      <c r="H81" s="239"/>
    </row>
    <row r="82" spans="3:8" x14ac:dyDescent="0.25">
      <c r="C82" s="235" t="str">
        <f t="shared" ca="1" si="1"/>
        <v>Argentina</v>
      </c>
      <c r="D82" s="236" t="s">
        <v>411</v>
      </c>
      <c r="E82" s="237" t="s">
        <v>411</v>
      </c>
      <c r="F82" s="238" t="s">
        <v>442</v>
      </c>
      <c r="G82" s="238" t="s">
        <v>489</v>
      </c>
      <c r="H82" s="239"/>
    </row>
    <row r="83" spans="3:8" x14ac:dyDescent="0.25">
      <c r="C83" s="235" t="str">
        <f t="shared" ca="1" si="1"/>
        <v>Dinamarca</v>
      </c>
      <c r="D83" s="236" t="s">
        <v>412</v>
      </c>
      <c r="E83" s="237" t="s">
        <v>468</v>
      </c>
      <c r="F83" s="238" t="s">
        <v>443</v>
      </c>
      <c r="G83" s="238" t="s">
        <v>490</v>
      </c>
      <c r="H83" s="239"/>
    </row>
    <row r="84" spans="3:8" x14ac:dyDescent="0.25">
      <c r="C84" s="235" t="str">
        <f t="shared" ca="1" si="1"/>
        <v>Francia</v>
      </c>
      <c r="D84" s="236" t="s">
        <v>408</v>
      </c>
      <c r="E84" s="237" t="s">
        <v>438</v>
      </c>
      <c r="F84" s="238" t="s">
        <v>438</v>
      </c>
      <c r="G84" s="238" t="s">
        <v>486</v>
      </c>
      <c r="H84" s="239"/>
    </row>
    <row r="85" spans="3:8" x14ac:dyDescent="0.25">
      <c r="C85" s="235" t="str">
        <f t="shared" ca="1" si="1"/>
        <v>Estados Unidos</v>
      </c>
      <c r="D85" s="236" t="s">
        <v>413</v>
      </c>
      <c r="E85" s="237" t="s">
        <v>813</v>
      </c>
      <c r="F85" s="238" t="s">
        <v>444</v>
      </c>
      <c r="G85" s="238" t="s">
        <v>814</v>
      </c>
      <c r="H85" s="239"/>
    </row>
    <row r="86" spans="3:8" x14ac:dyDescent="0.25">
      <c r="C86" s="235" t="str">
        <f t="shared" ca="1" si="1"/>
        <v>Japón</v>
      </c>
      <c r="D86" s="236" t="s">
        <v>2</v>
      </c>
      <c r="E86" s="237" t="s">
        <v>95</v>
      </c>
      <c r="F86" s="238" t="s">
        <v>70</v>
      </c>
      <c r="G86" s="238" t="s">
        <v>95</v>
      </c>
      <c r="H86" s="239"/>
    </row>
    <row r="87" spans="3:8" x14ac:dyDescent="0.25">
      <c r="C87" s="235" t="str">
        <f t="shared" ca="1" si="1"/>
        <v>Australia</v>
      </c>
      <c r="D87" s="236" t="s">
        <v>414</v>
      </c>
      <c r="E87" s="237" t="s">
        <v>414</v>
      </c>
      <c r="F87" s="238" t="s">
        <v>445</v>
      </c>
      <c r="G87" s="238" t="s">
        <v>491</v>
      </c>
      <c r="H87" s="239"/>
    </row>
    <row r="88" spans="3:8" x14ac:dyDescent="0.25">
      <c r="C88" s="235" t="str">
        <f t="shared" ca="1" si="1"/>
        <v>Alemania</v>
      </c>
      <c r="D88" s="236" t="s">
        <v>409</v>
      </c>
      <c r="E88" s="237" t="s">
        <v>465</v>
      </c>
      <c r="F88" s="238" t="s">
        <v>439</v>
      </c>
      <c r="G88" s="238" t="s">
        <v>487</v>
      </c>
      <c r="H88" s="239"/>
    </row>
    <row r="89" spans="3:8" x14ac:dyDescent="0.25">
      <c r="C89" s="235" t="str">
        <f t="shared" ca="1" si="1"/>
        <v>España</v>
      </c>
      <c r="D89" s="236" t="s">
        <v>14</v>
      </c>
      <c r="E89" s="237" t="s">
        <v>97</v>
      </c>
      <c r="F89" s="238" t="s">
        <v>73</v>
      </c>
      <c r="G89" s="238" t="s">
        <v>326</v>
      </c>
      <c r="H89" s="239"/>
    </row>
    <row r="90" spans="3:8" x14ac:dyDescent="0.25">
      <c r="C90" s="235" t="str">
        <f t="shared" ca="1" si="1"/>
        <v>República Checa</v>
      </c>
      <c r="D90" s="236" t="s">
        <v>415</v>
      </c>
      <c r="E90" s="237" t="s">
        <v>469</v>
      </c>
      <c r="F90" s="238" t="s">
        <v>454</v>
      </c>
      <c r="G90" s="238" t="s">
        <v>492</v>
      </c>
      <c r="H90" s="239"/>
    </row>
    <row r="91" spans="3:8" x14ac:dyDescent="0.25">
      <c r="C91" s="235" t="str">
        <f t="shared" ca="1" si="1"/>
        <v>Camerún</v>
      </c>
      <c r="D91" s="236" t="s">
        <v>416</v>
      </c>
      <c r="E91" s="237" t="s">
        <v>470</v>
      </c>
      <c r="F91" s="238" t="s">
        <v>446</v>
      </c>
      <c r="G91" s="238" t="s">
        <v>493</v>
      </c>
      <c r="H91" s="239"/>
    </row>
    <row r="92" spans="3:8" x14ac:dyDescent="0.25">
      <c r="C92" s="235" t="str">
        <f t="shared" ca="1" si="1"/>
        <v>Turquia</v>
      </c>
      <c r="D92" s="236" t="s">
        <v>417</v>
      </c>
      <c r="E92" s="237" t="s">
        <v>471</v>
      </c>
      <c r="F92" s="238" t="s">
        <v>447</v>
      </c>
      <c r="G92" s="238" t="s">
        <v>494</v>
      </c>
      <c r="H92" s="239"/>
    </row>
    <row r="93" spans="3:8" x14ac:dyDescent="0.25">
      <c r="C93" s="235" t="str">
        <f t="shared" ca="1" si="1"/>
        <v>Jugador</v>
      </c>
      <c r="D93" s="245" t="s">
        <v>431</v>
      </c>
      <c r="E93" s="246" t="s">
        <v>474</v>
      </c>
      <c r="F93" s="247" t="s">
        <v>455</v>
      </c>
      <c r="G93" s="247" t="s">
        <v>495</v>
      </c>
      <c r="H93" s="248"/>
    </row>
    <row r="94" spans="3:8" ht="45" x14ac:dyDescent="0.25">
      <c r="C94" s="235" t="str">
        <f t="shared" ca="1" si="1"/>
        <v>Los resultados se introducen el las Hojas de "Grupo" o "Fase Final",  el resto de hojas utilizarán estos resultados.</v>
      </c>
      <c r="D94" s="245" t="s">
        <v>479</v>
      </c>
      <c r="E94" s="246" t="s">
        <v>480</v>
      </c>
      <c r="F94" s="247" t="s">
        <v>457</v>
      </c>
      <c r="G94" s="247" t="s">
        <v>496</v>
      </c>
      <c r="H94" s="248"/>
    </row>
    <row r="95" spans="3:8" ht="30" x14ac:dyDescent="0.25">
      <c r="C95" s="235" t="str">
        <f t="shared" ca="1" si="1"/>
        <v>Si te olvidas de actualizarlos, un "!" aparecerá en las demás hojas.</v>
      </c>
      <c r="D95" s="245" t="s">
        <v>433</v>
      </c>
      <c r="E95" s="246" t="s">
        <v>476</v>
      </c>
      <c r="F95" s="247" t="s">
        <v>448</v>
      </c>
      <c r="G95" s="247" t="s">
        <v>497</v>
      </c>
      <c r="H95" s="248"/>
    </row>
    <row r="96" spans="3:8" ht="60" x14ac:dyDescent="0.25">
      <c r="C96" s="235" t="str">
        <f t="shared" ca="1" si="1"/>
        <v>Para calcular las estadísitcas, basta con meterlas en la hoja de "Fichas", para que el Excel las calcule automáticamente.</v>
      </c>
      <c r="D96" s="245" t="s">
        <v>435</v>
      </c>
      <c r="E96" s="246" t="s">
        <v>477</v>
      </c>
      <c r="F96" s="247" t="s">
        <v>458</v>
      </c>
      <c r="G96" s="247" t="s">
        <v>498</v>
      </c>
      <c r="H96" s="248"/>
    </row>
    <row r="97" spans="3:15" ht="45" x14ac:dyDescent="0.25">
      <c r="C97" s="235" t="str">
        <f t="shared" ca="1" si="1"/>
        <v>¡Que la disfrutes!- Dudas y consultas a jorge@gsamartin.es-Más hojas en www.gsamartin.es</v>
      </c>
      <c r="D97" s="245" t="s">
        <v>434</v>
      </c>
      <c r="E97" s="246" t="s">
        <v>478</v>
      </c>
      <c r="F97" s="247" t="s">
        <v>459</v>
      </c>
      <c r="G97" s="247" t="s">
        <v>802</v>
      </c>
      <c r="H97" s="248"/>
    </row>
    <row r="98" spans="3:15" x14ac:dyDescent="0.25">
      <c r="C98" s="235" t="str">
        <f t="shared" ca="1" si="1"/>
        <v>Posición</v>
      </c>
      <c r="D98" s="245" t="s">
        <v>432</v>
      </c>
      <c r="E98" s="246" t="s">
        <v>449</v>
      </c>
      <c r="F98" s="247" t="s">
        <v>449</v>
      </c>
      <c r="G98" s="247" t="s">
        <v>449</v>
      </c>
      <c r="H98" s="248"/>
    </row>
    <row r="99" spans="3:15" x14ac:dyDescent="0.25">
      <c r="C99" s="235" t="str">
        <f t="shared" ca="1" si="1"/>
        <v>Dorsal</v>
      </c>
      <c r="D99" s="245" t="s">
        <v>430</v>
      </c>
      <c r="E99" s="246" t="s">
        <v>475</v>
      </c>
      <c r="F99" s="247" t="s">
        <v>456</v>
      </c>
      <c r="G99" s="247" t="s">
        <v>430</v>
      </c>
      <c r="H99" s="248"/>
    </row>
    <row r="100" spans="3:15" x14ac:dyDescent="0.25">
      <c r="C100" s="235" t="str">
        <f t="shared" ca="1" si="1"/>
        <v>Hoy es…</v>
      </c>
      <c r="D100" s="245" t="s">
        <v>796</v>
      </c>
      <c r="E100" s="246" t="s">
        <v>798</v>
      </c>
      <c r="F100" s="247" t="s">
        <v>799</v>
      </c>
      <c r="G100" s="247" t="s">
        <v>803</v>
      </c>
      <c r="H100" s="248"/>
    </row>
    <row r="101" spans="3:15" x14ac:dyDescent="0.25">
      <c r="C101" s="235" t="str">
        <f t="shared" ca="1" si="1"/>
        <v>Ficha</v>
      </c>
      <c r="D101" s="245" t="s">
        <v>797</v>
      </c>
      <c r="E101" s="246" t="s">
        <v>801</v>
      </c>
      <c r="F101" s="247" t="s">
        <v>800</v>
      </c>
      <c r="G101" s="247" t="s">
        <v>801</v>
      </c>
      <c r="H101" s="248"/>
    </row>
    <row r="102" spans="3:15" ht="45" x14ac:dyDescent="0.25">
      <c r="C102" s="235" t="str">
        <f t="shared" ca="1" si="1"/>
        <v>Todos las plantillas están integradas y las fichas funcionan automáticamente.</v>
      </c>
      <c r="D102" s="245" t="s">
        <v>817</v>
      </c>
      <c r="E102" s="245" t="s">
        <v>830</v>
      </c>
      <c r="F102" s="245" t="s">
        <v>828</v>
      </c>
      <c r="G102" s="245" t="s">
        <v>836</v>
      </c>
      <c r="H102" s="248"/>
      <c r="J102" s="245"/>
      <c r="K102" s="245"/>
      <c r="L102" s="245"/>
      <c r="M102" s="245"/>
      <c r="N102" s="245"/>
      <c r="O102" s="245"/>
    </row>
    <row r="103" spans="3:15" ht="45" x14ac:dyDescent="0.25">
      <c r="C103" s="235" t="str">
        <f t="shared" ca="1" si="1"/>
        <v>Los partidos se calculan directamente y la clasificación por grupos se rige por romas FIFA.</v>
      </c>
      <c r="D103" s="245" t="s">
        <v>818</v>
      </c>
      <c r="E103" s="245" t="s">
        <v>831</v>
      </c>
      <c r="F103" s="245" t="s">
        <v>827</v>
      </c>
      <c r="G103" s="245" t="s">
        <v>837</v>
      </c>
      <c r="H103" s="248"/>
      <c r="J103" s="245"/>
      <c r="K103" s="245"/>
      <c r="L103" s="245"/>
      <c r="M103" s="245"/>
      <c r="N103" s="245"/>
      <c r="O103" s="245"/>
    </row>
    <row r="104" spans="3:15" ht="45" x14ac:dyDescent="0.25">
      <c r="C104" s="235" t="str">
        <f t="shared" ca="1" si="1"/>
        <v>Posibilidad de cambiar de idioma (Español, Inglés, Francés, Alemán y Personalizado) y hora.</v>
      </c>
      <c r="D104" s="245" t="s">
        <v>819</v>
      </c>
      <c r="E104" s="245" t="s">
        <v>832</v>
      </c>
      <c r="F104" s="245" t="s">
        <v>829</v>
      </c>
      <c r="G104" s="245" t="s">
        <v>838</v>
      </c>
      <c r="H104" s="239"/>
      <c r="J104" s="245"/>
      <c r="K104" s="245"/>
      <c r="L104" s="245"/>
      <c r="M104" s="245"/>
      <c r="N104" s="245"/>
      <c r="O104" s="245"/>
    </row>
    <row r="105" spans="3:15" x14ac:dyDescent="0.25">
      <c r="C105" s="235" t="str">
        <f t="shared" ca="1" si="1"/>
        <v>Penaltis</v>
      </c>
      <c r="D105" s="245" t="s">
        <v>809</v>
      </c>
      <c r="E105" s="246" t="s">
        <v>810</v>
      </c>
      <c r="F105" s="247" t="s">
        <v>808</v>
      </c>
      <c r="G105" s="247" t="s">
        <v>811</v>
      </c>
      <c r="H105" s="248"/>
    </row>
    <row r="106" spans="3:15" x14ac:dyDescent="0.25">
      <c r="C106" s="235" t="str">
        <f t="shared" ca="1" si="1"/>
        <v xml:space="preserve">Hojas: </v>
      </c>
      <c r="D106" s="245" t="s">
        <v>820</v>
      </c>
      <c r="E106" s="246" t="s">
        <v>821</v>
      </c>
      <c r="F106" s="247" t="s">
        <v>825</v>
      </c>
      <c r="G106" s="247" t="s">
        <v>826</v>
      </c>
      <c r="H106" s="248"/>
    </row>
    <row r="107" spans="3:15" ht="90" x14ac:dyDescent="0.25">
      <c r="C107" s="235" t="str">
        <f t="shared" ca="1" si="1"/>
        <v>Puedes modificar, copiar y compartir esta hoja siempre que me la atribuyas, lo hagas gratuitamente y bajo esta licencia (Creative Commons Reconocimiento-NoComercial-CompartirIgual 3.0 Unported).</v>
      </c>
      <c r="D107" s="245" t="s">
        <v>833</v>
      </c>
      <c r="E107" s="246" t="s">
        <v>834</v>
      </c>
      <c r="F107" s="247" t="s">
        <v>835</v>
      </c>
      <c r="G107" s="247" t="s">
        <v>839</v>
      </c>
      <c r="H107" s="248"/>
    </row>
    <row r="108" spans="3:15" ht="19.5" thickBot="1" x14ac:dyDescent="0.3">
      <c r="C108" s="249" t="str">
        <f t="shared" ca="1" si="1"/>
        <v>Foto de los Campeones</v>
      </c>
      <c r="D108" s="250" t="s">
        <v>429</v>
      </c>
      <c r="E108" s="251" t="s">
        <v>472</v>
      </c>
      <c r="F108" s="252" t="s">
        <v>450</v>
      </c>
      <c r="G108" s="252" t="s">
        <v>472</v>
      </c>
      <c r="H108" s="253"/>
    </row>
    <row r="109" spans="3:15" x14ac:dyDescent="0.25">
      <c r="C109" s="254">
        <f t="shared" ca="1" si="1"/>
        <v>0</v>
      </c>
    </row>
    <row r="110" spans="3:15" hidden="1" x14ac:dyDescent="0.25">
      <c r="C110" s="254">
        <f t="shared" ca="1" si="1"/>
        <v>0</v>
      </c>
    </row>
    <row r="111" spans="3:15" hidden="1" x14ac:dyDescent="0.25">
      <c r="C111" s="254">
        <f t="shared" ca="1" si="1"/>
        <v>0</v>
      </c>
    </row>
    <row r="112" spans="3:15" hidden="1" x14ac:dyDescent="0.25"/>
  </sheetData>
  <sheetProtection sheet="1" objects="1" scenarios="1"/>
  <hyperlinks>
    <hyperlink ref="A4" r:id="rId1"/>
    <hyperlink ref="A5" location="Portada!A1" display="Portada!A1"/>
    <hyperlink ref="A6" location="Plantillas!A1" display="Plantillas!A1"/>
    <hyperlink ref="A7" location="Fichas!A1" display="Fichas!A1"/>
    <hyperlink ref="A8" location="Calendario!A1" display="Calendario!A1"/>
    <hyperlink ref="A9" location="Estadio!A1" display="Estadio!A1"/>
    <hyperlink ref="A10" location="'Grupo A'!A1" display="'Grupo A'!A1"/>
    <hyperlink ref="A11" location="'Grupo B'!A1" display="'Grupo B'!A1"/>
    <hyperlink ref="A12" location="'Fase Final'!A1" display="'Fase Final'!A1"/>
    <hyperlink ref="A13" location="Estadisticas!A1" display="Estadisticas!A1"/>
    <hyperlink ref="A15" location="Version!A1" display="Version!A1"/>
    <hyperlink ref="A14" location="Palmares!A1" display="Palmares!A1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AK46"/>
  <sheetViews>
    <sheetView showGridLines="0" showRowColHeaders="0" workbookViewId="0">
      <selection activeCell="A12" sqref="A12"/>
    </sheetView>
  </sheetViews>
  <sheetFormatPr baseColWidth="10" defaultColWidth="0" defaultRowHeight="18.75" customHeight="1" zeroHeight="1" x14ac:dyDescent="0.25"/>
  <cols>
    <col min="1" max="1" width="27.140625" style="29" customWidth="1"/>
    <col min="2" max="28" width="6.140625" style="29" customWidth="1"/>
    <col min="29" max="29" width="7" style="29" bestFit="1" customWidth="1"/>
    <col min="30" max="30" width="7" style="29" hidden="1" customWidth="1"/>
    <col min="31" max="37" width="0" style="29" hidden="1" customWidth="1"/>
    <col min="38" max="16384" width="6.140625" style="29" hidden="1"/>
  </cols>
  <sheetData>
    <row r="1" spans="1:37" ht="18.75" customHeight="1" thickBot="1" x14ac:dyDescent="0.3">
      <c r="A1" s="26" t="str">
        <f ca="1">Traducciones!C58</f>
        <v>Copa Confederaciones</v>
      </c>
    </row>
    <row r="2" spans="1:37" ht="18.75" customHeight="1" x14ac:dyDescent="0.25">
      <c r="A2" s="26">
        <v>2013</v>
      </c>
      <c r="C2" s="347"/>
      <c r="D2" s="348"/>
      <c r="E2" s="348"/>
      <c r="F2" s="348"/>
      <c r="G2" s="348"/>
      <c r="H2" s="348"/>
      <c r="I2" s="348"/>
      <c r="J2" s="349"/>
      <c r="L2" s="347"/>
      <c r="M2" s="348"/>
      <c r="N2" s="348"/>
      <c r="O2" s="348"/>
      <c r="P2" s="348"/>
      <c r="Q2" s="348"/>
      <c r="R2" s="348"/>
      <c r="S2" s="349"/>
      <c r="U2" s="347"/>
      <c r="V2" s="348"/>
      <c r="W2" s="348"/>
      <c r="X2" s="348"/>
      <c r="Y2" s="348"/>
      <c r="Z2" s="348"/>
      <c r="AA2" s="348"/>
      <c r="AB2" s="349"/>
      <c r="AD2" s="84">
        <v>1992</v>
      </c>
      <c r="AE2" s="84" t="s">
        <v>337</v>
      </c>
      <c r="AF2" s="84" t="str">
        <f ca="1">Traducciones!C73</f>
        <v>Arabia Saudita</v>
      </c>
    </row>
    <row r="3" spans="1:37" ht="18.75" customHeight="1" x14ac:dyDescent="0.25">
      <c r="A3" s="29" t="s">
        <v>403</v>
      </c>
      <c r="C3" s="350"/>
      <c r="D3" s="351"/>
      <c r="E3" s="351"/>
      <c r="F3" s="351"/>
      <c r="G3" s="351"/>
      <c r="H3" s="351"/>
      <c r="I3" s="351"/>
      <c r="J3" s="352"/>
      <c r="L3" s="350"/>
      <c r="M3" s="351"/>
      <c r="N3" s="351"/>
      <c r="O3" s="351"/>
      <c r="P3" s="351"/>
      <c r="Q3" s="351"/>
      <c r="R3" s="351"/>
      <c r="S3" s="352"/>
      <c r="U3" s="350"/>
      <c r="V3" s="351"/>
      <c r="W3" s="351"/>
      <c r="X3" s="351"/>
      <c r="Y3" s="351"/>
      <c r="Z3" s="351"/>
      <c r="AA3" s="351"/>
      <c r="AB3" s="352"/>
      <c r="AD3" s="84">
        <v>1995</v>
      </c>
      <c r="AE3" s="84" t="s">
        <v>337</v>
      </c>
      <c r="AF3" s="84" t="str">
        <f ca="1">Traducciones!C74</f>
        <v>Arabia Saudita</v>
      </c>
    </row>
    <row r="4" spans="1:37" ht="18.75" customHeight="1" x14ac:dyDescent="0.25">
      <c r="A4" s="29" t="s">
        <v>394</v>
      </c>
      <c r="C4" s="350"/>
      <c r="D4" s="351"/>
      <c r="E4" s="351"/>
      <c r="F4" s="351"/>
      <c r="G4" s="351"/>
      <c r="H4" s="351"/>
      <c r="I4" s="351"/>
      <c r="J4" s="352"/>
      <c r="L4" s="350"/>
      <c r="M4" s="351"/>
      <c r="N4" s="351"/>
      <c r="O4" s="351"/>
      <c r="P4" s="351"/>
      <c r="Q4" s="351"/>
      <c r="R4" s="351"/>
      <c r="S4" s="352"/>
      <c r="U4" s="350"/>
      <c r="V4" s="351"/>
      <c r="W4" s="351"/>
      <c r="X4" s="351"/>
      <c r="Y4" s="351"/>
      <c r="Z4" s="351"/>
      <c r="AA4" s="351"/>
      <c r="AB4" s="352"/>
      <c r="AD4" s="84">
        <v>1997</v>
      </c>
      <c r="AE4" s="84" t="s">
        <v>337</v>
      </c>
      <c r="AF4" s="84" t="str">
        <f ca="1">Traducciones!C75</f>
        <v>Arabia Saudita</v>
      </c>
    </row>
    <row r="5" spans="1:37" ht="18.75" customHeight="1" x14ac:dyDescent="0.25">
      <c r="A5" s="26" t="str">
        <f ca="1">Traducciones!C62</f>
        <v>Portada</v>
      </c>
      <c r="C5" s="350"/>
      <c r="D5" s="351"/>
      <c r="E5" s="351"/>
      <c r="F5" s="351"/>
      <c r="G5" s="351"/>
      <c r="H5" s="351"/>
      <c r="I5" s="351"/>
      <c r="J5" s="352"/>
      <c r="L5" s="350"/>
      <c r="M5" s="351"/>
      <c r="N5" s="351"/>
      <c r="O5" s="351"/>
      <c r="P5" s="351"/>
      <c r="Q5" s="351"/>
      <c r="R5" s="351"/>
      <c r="S5" s="352"/>
      <c r="U5" s="350"/>
      <c r="V5" s="351"/>
      <c r="W5" s="351"/>
      <c r="X5" s="351"/>
      <c r="Y5" s="351"/>
      <c r="Z5" s="351"/>
      <c r="AA5" s="351"/>
      <c r="AB5" s="352"/>
      <c r="AD5" s="84">
        <v>1999</v>
      </c>
      <c r="AE5" s="84" t="s">
        <v>337</v>
      </c>
      <c r="AF5" s="84" t="str">
        <f ca="1">Traducciones!C76</f>
        <v>México</v>
      </c>
    </row>
    <row r="6" spans="1:37" ht="18.75" customHeight="1" x14ac:dyDescent="0.25">
      <c r="A6" s="29" t="str">
        <f ca="1">Traducciones!C63</f>
        <v>Plantillas</v>
      </c>
      <c r="C6" s="350"/>
      <c r="D6" s="351"/>
      <c r="E6" s="351"/>
      <c r="F6" s="351"/>
      <c r="G6" s="351"/>
      <c r="H6" s="351"/>
      <c r="I6" s="351"/>
      <c r="J6" s="352"/>
      <c r="L6" s="350"/>
      <c r="M6" s="351"/>
      <c r="N6" s="351"/>
      <c r="O6" s="351"/>
      <c r="P6" s="351"/>
      <c r="Q6" s="351"/>
      <c r="R6" s="351"/>
      <c r="S6" s="352"/>
      <c r="U6" s="350"/>
      <c r="V6" s="351"/>
      <c r="W6" s="351"/>
      <c r="X6" s="351"/>
      <c r="Y6" s="351"/>
      <c r="Z6" s="351"/>
      <c r="AA6" s="351"/>
      <c r="AB6" s="352"/>
      <c r="AD6" s="84">
        <v>2001</v>
      </c>
      <c r="AE6" s="84" t="s">
        <v>337</v>
      </c>
      <c r="AF6" s="84" t="str">
        <f ca="1">Traducciones!C77</f>
        <v>Corea y Japón</v>
      </c>
    </row>
    <row r="7" spans="1:37" ht="18.75" customHeight="1" x14ac:dyDescent="0.25">
      <c r="A7" s="26" t="str">
        <f ca="1">Traducciones!C64</f>
        <v>Fichas de Partidos</v>
      </c>
      <c r="C7" s="350"/>
      <c r="D7" s="351"/>
      <c r="E7" s="351"/>
      <c r="F7" s="351"/>
      <c r="G7" s="351"/>
      <c r="H7" s="351"/>
      <c r="I7" s="351"/>
      <c r="J7" s="352"/>
      <c r="L7" s="350"/>
      <c r="M7" s="351"/>
      <c r="N7" s="351"/>
      <c r="O7" s="351"/>
      <c r="P7" s="351"/>
      <c r="Q7" s="351"/>
      <c r="R7" s="351"/>
      <c r="S7" s="352"/>
      <c r="U7" s="350"/>
      <c r="V7" s="351"/>
      <c r="W7" s="351"/>
      <c r="X7" s="351"/>
      <c r="Y7" s="351"/>
      <c r="Z7" s="351"/>
      <c r="AA7" s="351"/>
      <c r="AB7" s="352"/>
      <c r="AD7" s="84">
        <v>2003</v>
      </c>
      <c r="AE7" s="84" t="s">
        <v>337</v>
      </c>
      <c r="AF7" s="84" t="str">
        <f ca="1">Traducciones!C78</f>
        <v>Francia</v>
      </c>
    </row>
    <row r="8" spans="1:37" ht="18.75" customHeight="1" x14ac:dyDescent="0.25">
      <c r="A8" s="29" t="str">
        <f ca="1">Traducciones!C65</f>
        <v>Calendario</v>
      </c>
      <c r="C8" s="350"/>
      <c r="D8" s="351"/>
      <c r="E8" s="351"/>
      <c r="F8" s="351"/>
      <c r="G8" s="351"/>
      <c r="H8" s="351"/>
      <c r="I8" s="351"/>
      <c r="J8" s="352"/>
      <c r="L8" s="350"/>
      <c r="M8" s="351"/>
      <c r="N8" s="351"/>
      <c r="O8" s="351"/>
      <c r="P8" s="351"/>
      <c r="Q8" s="351"/>
      <c r="R8" s="351"/>
      <c r="S8" s="352"/>
      <c r="U8" s="350"/>
      <c r="V8" s="351"/>
      <c r="W8" s="351"/>
      <c r="X8" s="351"/>
      <c r="Y8" s="351"/>
      <c r="Z8" s="351"/>
      <c r="AA8" s="351"/>
      <c r="AB8" s="352"/>
      <c r="AD8" s="84">
        <v>2005</v>
      </c>
      <c r="AE8" s="84" t="s">
        <v>337</v>
      </c>
      <c r="AF8" s="84" t="str">
        <f ca="1">Traducciones!C79</f>
        <v>Alemania</v>
      </c>
    </row>
    <row r="9" spans="1:37" ht="18.75" customHeight="1" thickBot="1" x14ac:dyDescent="0.3">
      <c r="A9" s="26" t="str">
        <f ca="1">Traducciones!C66</f>
        <v>Sedes</v>
      </c>
      <c r="C9" s="353"/>
      <c r="D9" s="354"/>
      <c r="E9" s="354"/>
      <c r="F9" s="354"/>
      <c r="G9" s="354"/>
      <c r="H9" s="354"/>
      <c r="I9" s="354"/>
      <c r="J9" s="355"/>
      <c r="L9" s="353"/>
      <c r="M9" s="354"/>
      <c r="N9" s="354"/>
      <c r="O9" s="354"/>
      <c r="P9" s="354"/>
      <c r="Q9" s="354"/>
      <c r="R9" s="354"/>
      <c r="S9" s="355"/>
      <c r="U9" s="353"/>
      <c r="V9" s="354"/>
      <c r="W9" s="354"/>
      <c r="X9" s="354"/>
      <c r="Y9" s="354"/>
      <c r="Z9" s="354"/>
      <c r="AA9" s="354"/>
      <c r="AB9" s="355"/>
      <c r="AD9" s="84">
        <v>2009</v>
      </c>
      <c r="AE9" s="84" t="s">
        <v>337</v>
      </c>
      <c r="AF9" s="84" t="str">
        <f ca="1">Traducciones!C80</f>
        <v>Sudáfrica</v>
      </c>
    </row>
    <row r="10" spans="1:37" ht="18.75" customHeight="1" x14ac:dyDescent="0.25">
      <c r="A10" s="29" t="str">
        <f ca="1">Traducciones!C67</f>
        <v>Grupo A</v>
      </c>
      <c r="C10" s="360" t="str">
        <f ca="1">AD2&amp;AE2&amp;AF2</f>
        <v>1992-Arabia Saudita</v>
      </c>
      <c r="D10" s="361"/>
      <c r="E10" s="361"/>
      <c r="F10" s="361"/>
      <c r="G10" s="361"/>
      <c r="H10" s="361"/>
      <c r="I10" s="361"/>
      <c r="J10" s="362"/>
      <c r="L10" s="360" t="str">
        <f ca="1">AD3&amp;AE3&amp;AF3</f>
        <v>1995-Arabia Saudita</v>
      </c>
      <c r="M10" s="361"/>
      <c r="N10" s="361"/>
      <c r="O10" s="361"/>
      <c r="P10" s="361"/>
      <c r="Q10" s="361"/>
      <c r="R10" s="361"/>
      <c r="S10" s="362"/>
      <c r="U10" s="360" t="str">
        <f ca="1">AD4&amp;AE4&amp;AF4</f>
        <v>1997-Arabia Saudita</v>
      </c>
      <c r="V10" s="361"/>
      <c r="W10" s="361"/>
      <c r="X10" s="361"/>
      <c r="Y10" s="361"/>
      <c r="Z10" s="361"/>
      <c r="AA10" s="361"/>
      <c r="AB10" s="362"/>
      <c r="AD10" s="84">
        <v>2013</v>
      </c>
      <c r="AE10" s="84" t="s">
        <v>337</v>
      </c>
      <c r="AF10" s="84" t="str">
        <f>Traducciones!D81</f>
        <v>Brasil</v>
      </c>
      <c r="AG10" s="85"/>
      <c r="AH10" s="85"/>
      <c r="AI10" s="85"/>
      <c r="AJ10" s="85"/>
      <c r="AK10" s="85"/>
    </row>
    <row r="11" spans="1:37" ht="18.75" customHeight="1" x14ac:dyDescent="0.25">
      <c r="A11" s="26" t="str">
        <f ca="1">Traducciones!C68</f>
        <v>Grupo B</v>
      </c>
      <c r="C11" s="86">
        <v>1</v>
      </c>
      <c r="D11" s="356" t="str">
        <f ca="1">Traducciones!C82</f>
        <v>Argentina</v>
      </c>
      <c r="E11" s="356"/>
      <c r="F11" s="356"/>
      <c r="G11" s="356"/>
      <c r="H11" s="356"/>
      <c r="I11" s="356"/>
      <c r="J11" s="357"/>
      <c r="L11" s="86">
        <v>1</v>
      </c>
      <c r="M11" s="356" t="str">
        <f ca="1">Traducciones!C83</f>
        <v>Dinamarca</v>
      </c>
      <c r="N11" s="356"/>
      <c r="O11" s="356"/>
      <c r="P11" s="356"/>
      <c r="Q11" s="356"/>
      <c r="R11" s="356"/>
      <c r="S11" s="357"/>
      <c r="U11" s="86">
        <v>1</v>
      </c>
      <c r="V11" s="356" t="str">
        <f ca="1">Traducciones!C81</f>
        <v>Brasil</v>
      </c>
      <c r="W11" s="356"/>
      <c r="X11" s="356"/>
      <c r="Y11" s="356"/>
      <c r="Z11" s="356"/>
      <c r="AA11" s="356"/>
      <c r="AB11" s="357"/>
      <c r="AE11" s="85"/>
      <c r="AF11" s="85"/>
      <c r="AG11" s="85"/>
      <c r="AH11" s="85"/>
      <c r="AI11" s="85"/>
      <c r="AJ11" s="85"/>
      <c r="AK11" s="85"/>
    </row>
    <row r="12" spans="1:37" ht="18.75" customHeight="1" x14ac:dyDescent="0.25">
      <c r="A12" s="29" t="str">
        <f ca="1">Traducciones!C69</f>
        <v>Fase Final</v>
      </c>
      <c r="C12" s="86">
        <v>2</v>
      </c>
      <c r="D12" s="356" t="str">
        <f ca="1">Traducciones!C73</f>
        <v>Arabia Saudita</v>
      </c>
      <c r="E12" s="356"/>
      <c r="F12" s="356"/>
      <c r="G12" s="356"/>
      <c r="H12" s="356"/>
      <c r="I12" s="356"/>
      <c r="J12" s="357"/>
      <c r="L12" s="86">
        <v>2</v>
      </c>
      <c r="M12" s="356" t="str">
        <f ca="1">Traducciones!C82</f>
        <v>Argentina</v>
      </c>
      <c r="N12" s="356"/>
      <c r="O12" s="356"/>
      <c r="P12" s="356"/>
      <c r="Q12" s="356"/>
      <c r="R12" s="356"/>
      <c r="S12" s="357"/>
      <c r="U12" s="86">
        <v>2</v>
      </c>
      <c r="V12" s="356" t="str">
        <f ca="1">Traducciones!C87</f>
        <v>Australia</v>
      </c>
      <c r="W12" s="356"/>
      <c r="X12" s="356"/>
      <c r="Y12" s="356"/>
      <c r="Z12" s="356"/>
      <c r="AA12" s="356"/>
      <c r="AB12" s="357"/>
      <c r="AE12" s="85"/>
      <c r="AF12" s="85"/>
      <c r="AG12" s="85"/>
      <c r="AH12" s="85"/>
      <c r="AI12" s="85"/>
      <c r="AJ12" s="85"/>
      <c r="AK12" s="85"/>
    </row>
    <row r="13" spans="1:37" ht="18.75" customHeight="1" thickBot="1" x14ac:dyDescent="0.3">
      <c r="A13" s="26" t="str">
        <f ca="1">Traducciones!C70</f>
        <v>Estadísticas</v>
      </c>
      <c r="C13" s="87">
        <v>3</v>
      </c>
      <c r="D13" s="358" t="str">
        <f ca="1">Traducciones!C85</f>
        <v>Estados Unidos</v>
      </c>
      <c r="E13" s="358"/>
      <c r="F13" s="358"/>
      <c r="G13" s="358"/>
      <c r="H13" s="358"/>
      <c r="I13" s="358"/>
      <c r="J13" s="359"/>
      <c r="L13" s="87">
        <v>3</v>
      </c>
      <c r="M13" s="358" t="str">
        <f ca="1">Traducciones!C76</f>
        <v>México</v>
      </c>
      <c r="N13" s="358"/>
      <c r="O13" s="358"/>
      <c r="P13" s="358"/>
      <c r="Q13" s="358"/>
      <c r="R13" s="358"/>
      <c r="S13" s="359"/>
      <c r="U13" s="87">
        <v>3</v>
      </c>
      <c r="V13" s="358" t="str">
        <f ca="1">Traducciones!C90</f>
        <v>República Checa</v>
      </c>
      <c r="W13" s="358"/>
      <c r="X13" s="358"/>
      <c r="Y13" s="358"/>
      <c r="Z13" s="358"/>
      <c r="AA13" s="358"/>
      <c r="AB13" s="359"/>
      <c r="AE13" s="85"/>
      <c r="AF13" s="85"/>
      <c r="AG13" s="85"/>
      <c r="AH13" s="85"/>
      <c r="AI13" s="85"/>
      <c r="AJ13" s="85"/>
      <c r="AK13" s="85"/>
    </row>
    <row r="14" spans="1:37" ht="18.75" customHeight="1" thickBot="1" x14ac:dyDescent="0.3">
      <c r="A14" s="29" t="str">
        <f ca="1">Traducciones!C71</f>
        <v>Palmarés</v>
      </c>
      <c r="AE14" s="85"/>
      <c r="AF14" s="85"/>
      <c r="AG14" s="85"/>
      <c r="AH14" s="85"/>
      <c r="AI14" s="85"/>
      <c r="AJ14" s="85"/>
      <c r="AK14" s="37"/>
    </row>
    <row r="15" spans="1:37" ht="18.75" customHeight="1" x14ac:dyDescent="0.25">
      <c r="A15" s="26" t="str">
        <f ca="1">Traducciones!C72</f>
        <v>Instrucciones</v>
      </c>
      <c r="C15" s="347"/>
      <c r="D15" s="348"/>
      <c r="E15" s="348"/>
      <c r="F15" s="348"/>
      <c r="G15" s="348"/>
      <c r="H15" s="348"/>
      <c r="I15" s="348"/>
      <c r="J15" s="349"/>
      <c r="L15" s="347"/>
      <c r="M15" s="348"/>
      <c r="N15" s="348"/>
      <c r="O15" s="348"/>
      <c r="P15" s="348"/>
      <c r="Q15" s="348"/>
      <c r="R15" s="348"/>
      <c r="S15" s="349"/>
      <c r="U15" s="347"/>
      <c r="V15" s="348"/>
      <c r="W15" s="348"/>
      <c r="X15" s="348"/>
      <c r="Y15" s="348"/>
      <c r="Z15" s="348"/>
      <c r="AA15" s="348"/>
      <c r="AB15" s="349"/>
      <c r="AE15" s="85"/>
      <c r="AF15" s="85"/>
      <c r="AG15" s="85"/>
      <c r="AH15" s="85"/>
      <c r="AI15" s="85"/>
      <c r="AJ15" s="85"/>
      <c r="AK15" s="85"/>
    </row>
    <row r="16" spans="1:37" ht="18.75" customHeight="1" x14ac:dyDescent="0.25">
      <c r="C16" s="350"/>
      <c r="D16" s="351"/>
      <c r="E16" s="351"/>
      <c r="F16" s="351"/>
      <c r="G16" s="351"/>
      <c r="H16" s="351"/>
      <c r="I16" s="351"/>
      <c r="J16" s="352"/>
      <c r="L16" s="350"/>
      <c r="M16" s="351"/>
      <c r="N16" s="351"/>
      <c r="O16" s="351"/>
      <c r="P16" s="351"/>
      <c r="Q16" s="351"/>
      <c r="R16" s="351"/>
      <c r="S16" s="352"/>
      <c r="U16" s="350"/>
      <c r="V16" s="351"/>
      <c r="W16" s="351"/>
      <c r="X16" s="351"/>
      <c r="Y16" s="351"/>
      <c r="Z16" s="351"/>
      <c r="AA16" s="351"/>
      <c r="AB16" s="352"/>
      <c r="AF16" s="37"/>
    </row>
    <row r="17" spans="1:32" ht="18.75" customHeight="1" x14ac:dyDescent="0.25">
      <c r="C17" s="350"/>
      <c r="D17" s="351"/>
      <c r="E17" s="351"/>
      <c r="F17" s="351"/>
      <c r="G17" s="351"/>
      <c r="H17" s="351"/>
      <c r="I17" s="351"/>
      <c r="J17" s="352"/>
      <c r="L17" s="350"/>
      <c r="M17" s="351"/>
      <c r="N17" s="351"/>
      <c r="O17" s="351"/>
      <c r="P17" s="351"/>
      <c r="Q17" s="351"/>
      <c r="R17" s="351"/>
      <c r="S17" s="352"/>
      <c r="U17" s="350"/>
      <c r="V17" s="351"/>
      <c r="W17" s="351"/>
      <c r="X17" s="351"/>
      <c r="Y17" s="351"/>
      <c r="Z17" s="351"/>
      <c r="AA17" s="351"/>
      <c r="AB17" s="352"/>
    </row>
    <row r="18" spans="1:32" ht="18.75" customHeight="1" x14ac:dyDescent="0.25">
      <c r="A18"/>
      <c r="C18" s="350"/>
      <c r="D18" s="351"/>
      <c r="E18" s="351"/>
      <c r="F18" s="351"/>
      <c r="G18" s="351"/>
      <c r="H18" s="351"/>
      <c r="I18" s="351"/>
      <c r="J18" s="352"/>
      <c r="L18" s="350"/>
      <c r="M18" s="351"/>
      <c r="N18" s="351"/>
      <c r="O18" s="351"/>
      <c r="P18" s="351"/>
      <c r="Q18" s="351"/>
      <c r="R18" s="351"/>
      <c r="S18" s="352"/>
      <c r="U18" s="350"/>
      <c r="V18" s="351"/>
      <c r="W18" s="351"/>
      <c r="X18" s="351"/>
      <c r="Y18" s="351"/>
      <c r="Z18" s="351"/>
      <c r="AA18" s="351"/>
      <c r="AB18" s="352"/>
    </row>
    <row r="19" spans="1:32" ht="18.75" customHeight="1" x14ac:dyDescent="0.25">
      <c r="C19" s="350"/>
      <c r="D19" s="351"/>
      <c r="E19" s="351"/>
      <c r="F19" s="351"/>
      <c r="G19" s="351"/>
      <c r="H19" s="351"/>
      <c r="I19" s="351"/>
      <c r="J19" s="352"/>
      <c r="L19" s="350"/>
      <c r="M19" s="351"/>
      <c r="N19" s="351"/>
      <c r="O19" s="351"/>
      <c r="P19" s="351"/>
      <c r="Q19" s="351"/>
      <c r="R19" s="351"/>
      <c r="S19" s="352"/>
      <c r="U19" s="350"/>
      <c r="V19" s="351"/>
      <c r="W19" s="351"/>
      <c r="X19" s="351"/>
      <c r="Y19" s="351"/>
      <c r="Z19" s="351"/>
      <c r="AA19" s="351"/>
      <c r="AB19" s="352"/>
    </row>
    <row r="20" spans="1:32" ht="18.75" customHeight="1" x14ac:dyDescent="0.25">
      <c r="C20" s="350"/>
      <c r="D20" s="351"/>
      <c r="E20" s="351"/>
      <c r="F20" s="351"/>
      <c r="G20" s="351"/>
      <c r="H20" s="351"/>
      <c r="I20" s="351"/>
      <c r="J20" s="352"/>
      <c r="K20" s="37"/>
      <c r="L20" s="350"/>
      <c r="M20" s="351"/>
      <c r="N20" s="351"/>
      <c r="O20" s="351"/>
      <c r="P20" s="351"/>
      <c r="Q20" s="351"/>
      <c r="R20" s="351"/>
      <c r="S20" s="352"/>
      <c r="U20" s="350"/>
      <c r="V20" s="351"/>
      <c r="W20" s="351"/>
      <c r="X20" s="351"/>
      <c r="Y20" s="351"/>
      <c r="Z20" s="351"/>
      <c r="AA20" s="351"/>
      <c r="AB20" s="352"/>
    </row>
    <row r="21" spans="1:32" ht="18.75" customHeight="1" x14ac:dyDescent="0.25">
      <c r="C21" s="350"/>
      <c r="D21" s="351"/>
      <c r="E21" s="351"/>
      <c r="F21" s="351"/>
      <c r="G21" s="351"/>
      <c r="H21" s="351"/>
      <c r="I21" s="351"/>
      <c r="J21" s="352"/>
      <c r="L21" s="350"/>
      <c r="M21" s="351"/>
      <c r="N21" s="351"/>
      <c r="O21" s="351"/>
      <c r="P21" s="351"/>
      <c r="Q21" s="351"/>
      <c r="R21" s="351"/>
      <c r="S21" s="352"/>
      <c r="U21" s="350"/>
      <c r="V21" s="351"/>
      <c r="W21" s="351"/>
      <c r="X21" s="351"/>
      <c r="Y21" s="351"/>
      <c r="Z21" s="351"/>
      <c r="AA21" s="351"/>
      <c r="AB21" s="352"/>
      <c r="AF21" s="37"/>
    </row>
    <row r="22" spans="1:32" ht="18.75" customHeight="1" thickBot="1" x14ac:dyDescent="0.3">
      <c r="C22" s="353"/>
      <c r="D22" s="354"/>
      <c r="E22" s="354"/>
      <c r="F22" s="354"/>
      <c r="G22" s="354"/>
      <c r="H22" s="354"/>
      <c r="I22" s="354"/>
      <c r="J22" s="355"/>
      <c r="L22" s="353"/>
      <c r="M22" s="354"/>
      <c r="N22" s="354"/>
      <c r="O22" s="354"/>
      <c r="P22" s="354"/>
      <c r="Q22" s="354"/>
      <c r="R22" s="354"/>
      <c r="S22" s="355"/>
      <c r="U22" s="353"/>
      <c r="V22" s="354"/>
      <c r="W22" s="354"/>
      <c r="X22" s="354"/>
      <c r="Y22" s="354"/>
      <c r="Z22" s="354"/>
      <c r="AA22" s="354"/>
      <c r="AB22" s="355"/>
    </row>
    <row r="23" spans="1:32" ht="18.75" customHeight="1" x14ac:dyDescent="0.25">
      <c r="C23" s="360" t="str">
        <f ca="1">AD5&amp;AE5&amp;AF5</f>
        <v>1999-México</v>
      </c>
      <c r="D23" s="361"/>
      <c r="E23" s="361"/>
      <c r="F23" s="361"/>
      <c r="G23" s="361"/>
      <c r="H23" s="361"/>
      <c r="I23" s="361"/>
      <c r="J23" s="362"/>
      <c r="L23" s="360" t="str">
        <f ca="1">AD6&amp;AE6&amp;AF6</f>
        <v>2001-Corea y Japón</v>
      </c>
      <c r="M23" s="361"/>
      <c r="N23" s="361"/>
      <c r="O23" s="361"/>
      <c r="P23" s="361"/>
      <c r="Q23" s="361"/>
      <c r="R23" s="361"/>
      <c r="S23" s="362"/>
      <c r="U23" s="360" t="str">
        <f ca="1">AD7&amp;AE7&amp;AF7</f>
        <v>2003-Francia</v>
      </c>
      <c r="V23" s="361"/>
      <c r="W23" s="361"/>
      <c r="X23" s="361"/>
      <c r="Y23" s="361"/>
      <c r="Z23" s="361"/>
      <c r="AA23" s="361"/>
      <c r="AB23" s="362"/>
    </row>
    <row r="24" spans="1:32" ht="18.75" customHeight="1" x14ac:dyDescent="0.25">
      <c r="C24" s="86">
        <v>1</v>
      </c>
      <c r="D24" s="356" t="str">
        <f ca="1">Traducciones!C76</f>
        <v>México</v>
      </c>
      <c r="E24" s="356"/>
      <c r="F24" s="356"/>
      <c r="G24" s="356"/>
      <c r="H24" s="356"/>
      <c r="I24" s="356"/>
      <c r="J24" s="357"/>
      <c r="L24" s="86">
        <v>1</v>
      </c>
      <c r="M24" s="356" t="str">
        <f ca="1">Traducciones!C78</f>
        <v>Francia</v>
      </c>
      <c r="N24" s="356"/>
      <c r="O24" s="356"/>
      <c r="P24" s="356"/>
      <c r="Q24" s="356"/>
      <c r="R24" s="356"/>
      <c r="S24" s="357"/>
      <c r="U24" s="86">
        <v>1</v>
      </c>
      <c r="V24" s="356" t="str">
        <f ca="1">Traducciones!C84</f>
        <v>Francia</v>
      </c>
      <c r="W24" s="356"/>
      <c r="X24" s="356"/>
      <c r="Y24" s="356"/>
      <c r="Z24" s="356"/>
      <c r="AA24" s="356"/>
      <c r="AB24" s="357"/>
    </row>
    <row r="25" spans="1:32" ht="18.75" customHeight="1" x14ac:dyDescent="0.25">
      <c r="C25" s="86">
        <v>2</v>
      </c>
      <c r="D25" s="356" t="str">
        <f ca="1">Traducciones!C81</f>
        <v>Brasil</v>
      </c>
      <c r="E25" s="356"/>
      <c r="F25" s="356"/>
      <c r="G25" s="356"/>
      <c r="H25" s="356"/>
      <c r="I25" s="356"/>
      <c r="J25" s="357"/>
      <c r="L25" s="86">
        <v>2</v>
      </c>
      <c r="M25" s="356" t="str">
        <f ca="1">Traducciones!C86</f>
        <v>Japón</v>
      </c>
      <c r="N25" s="356"/>
      <c r="O25" s="356"/>
      <c r="P25" s="356"/>
      <c r="Q25" s="356"/>
      <c r="R25" s="356"/>
      <c r="S25" s="357"/>
      <c r="U25" s="86">
        <v>2</v>
      </c>
      <c r="V25" s="356" t="str">
        <f ca="1">Traducciones!C91</f>
        <v>Camerún</v>
      </c>
      <c r="W25" s="356"/>
      <c r="X25" s="356"/>
      <c r="Y25" s="356"/>
      <c r="Z25" s="356"/>
      <c r="AA25" s="356"/>
      <c r="AB25" s="357"/>
      <c r="AE25" s="37"/>
    </row>
    <row r="26" spans="1:32" ht="18.75" customHeight="1" thickBot="1" x14ac:dyDescent="0.3">
      <c r="C26" s="87">
        <v>3</v>
      </c>
      <c r="D26" s="358" t="str">
        <f ca="1">Traducciones!C85</f>
        <v>Estados Unidos</v>
      </c>
      <c r="E26" s="358"/>
      <c r="F26" s="358"/>
      <c r="G26" s="358"/>
      <c r="H26" s="358"/>
      <c r="I26" s="358"/>
      <c r="J26" s="359"/>
      <c r="L26" s="87">
        <v>3</v>
      </c>
      <c r="M26" s="358" t="str">
        <f ca="1">Traducciones!C87</f>
        <v>Australia</v>
      </c>
      <c r="N26" s="358"/>
      <c r="O26" s="358"/>
      <c r="P26" s="358"/>
      <c r="Q26" s="358"/>
      <c r="R26" s="358"/>
      <c r="S26" s="359"/>
      <c r="U26" s="87">
        <v>3</v>
      </c>
      <c r="V26" s="358" t="str">
        <f ca="1">Traducciones!C92</f>
        <v>Turquia</v>
      </c>
      <c r="W26" s="358"/>
      <c r="X26" s="358"/>
      <c r="Y26" s="358"/>
      <c r="Z26" s="358"/>
      <c r="AA26" s="358"/>
      <c r="AB26" s="359"/>
    </row>
    <row r="27" spans="1:32" ht="18.75" customHeight="1" thickBot="1" x14ac:dyDescent="0.3">
      <c r="K27" s="37"/>
      <c r="U27" s="273"/>
    </row>
    <row r="28" spans="1:32" ht="18.75" customHeight="1" x14ac:dyDescent="0.25">
      <c r="C28" s="347"/>
      <c r="D28" s="348"/>
      <c r="E28" s="348"/>
      <c r="F28" s="348"/>
      <c r="G28" s="348"/>
      <c r="H28" s="348"/>
      <c r="I28" s="348"/>
      <c r="J28" s="349"/>
      <c r="L28" s="347"/>
      <c r="M28" s="348"/>
      <c r="N28" s="348"/>
      <c r="O28" s="348"/>
      <c r="P28" s="348"/>
      <c r="Q28" s="348"/>
      <c r="R28" s="348"/>
      <c r="S28" s="349"/>
      <c r="U28" s="402"/>
      <c r="V28" s="403"/>
      <c r="W28" s="403"/>
      <c r="X28" s="403"/>
      <c r="Y28" s="403"/>
      <c r="Z28" s="403"/>
      <c r="AA28" s="403"/>
      <c r="AB28" s="404"/>
    </row>
    <row r="29" spans="1:32" ht="18.75" customHeight="1" x14ac:dyDescent="0.25">
      <c r="C29" s="350"/>
      <c r="D29" s="351"/>
      <c r="E29" s="351"/>
      <c r="F29" s="351"/>
      <c r="G29" s="351"/>
      <c r="H29" s="351"/>
      <c r="I29" s="351"/>
      <c r="J29" s="352"/>
      <c r="L29" s="350"/>
      <c r="M29" s="351"/>
      <c r="N29" s="351"/>
      <c r="O29" s="351"/>
      <c r="P29" s="351"/>
      <c r="Q29" s="351"/>
      <c r="R29" s="351"/>
      <c r="S29" s="352"/>
      <c r="U29" s="405"/>
      <c r="V29" s="406"/>
      <c r="W29" s="406"/>
      <c r="X29" s="406"/>
      <c r="Y29" s="406"/>
      <c r="Z29" s="406"/>
      <c r="AA29" s="406"/>
      <c r="AB29" s="407"/>
      <c r="AE29" s="37"/>
    </row>
    <row r="30" spans="1:32" ht="18.75" customHeight="1" x14ac:dyDescent="0.25">
      <c r="C30" s="350"/>
      <c r="D30" s="351"/>
      <c r="E30" s="351"/>
      <c r="F30" s="351"/>
      <c r="G30" s="351"/>
      <c r="H30" s="351"/>
      <c r="I30" s="351"/>
      <c r="J30" s="352"/>
      <c r="L30" s="350"/>
      <c r="M30" s="351"/>
      <c r="N30" s="351"/>
      <c r="O30" s="351"/>
      <c r="P30" s="351"/>
      <c r="Q30" s="351"/>
      <c r="R30" s="351"/>
      <c r="S30" s="352"/>
      <c r="U30" s="405"/>
      <c r="V30" s="406"/>
      <c r="W30" s="406"/>
      <c r="X30" s="406"/>
      <c r="Y30" s="406"/>
      <c r="Z30" s="406"/>
      <c r="AA30" s="406"/>
      <c r="AB30" s="407"/>
    </row>
    <row r="31" spans="1:32" ht="18.75" customHeight="1" x14ac:dyDescent="0.25">
      <c r="C31" s="350"/>
      <c r="D31" s="351"/>
      <c r="E31" s="351"/>
      <c r="F31" s="351"/>
      <c r="G31" s="351"/>
      <c r="H31" s="351"/>
      <c r="I31" s="351"/>
      <c r="J31" s="352"/>
      <c r="K31" s="37"/>
      <c r="L31" s="350"/>
      <c r="M31" s="351"/>
      <c r="N31" s="351"/>
      <c r="O31" s="351"/>
      <c r="P31" s="351"/>
      <c r="Q31" s="351"/>
      <c r="R31" s="351"/>
      <c r="S31" s="352"/>
      <c r="U31" s="405"/>
      <c r="V31" s="406"/>
      <c r="W31" s="406"/>
      <c r="X31" s="406"/>
      <c r="Y31" s="406"/>
      <c r="Z31" s="406"/>
      <c r="AA31" s="406"/>
      <c r="AB31" s="407"/>
    </row>
    <row r="32" spans="1:32" ht="18.75" customHeight="1" x14ac:dyDescent="0.25">
      <c r="C32" s="350"/>
      <c r="D32" s="351"/>
      <c r="E32" s="351"/>
      <c r="F32" s="351"/>
      <c r="G32" s="351"/>
      <c r="H32" s="351"/>
      <c r="I32" s="351"/>
      <c r="J32" s="352"/>
      <c r="L32" s="350"/>
      <c r="M32" s="351"/>
      <c r="N32" s="351"/>
      <c r="O32" s="351"/>
      <c r="P32" s="351"/>
      <c r="Q32" s="351"/>
      <c r="R32" s="351"/>
      <c r="S32" s="352"/>
      <c r="U32" s="405"/>
      <c r="V32" s="406"/>
      <c r="W32" s="406"/>
      <c r="X32" s="406"/>
      <c r="Y32" s="406"/>
      <c r="Z32" s="406"/>
      <c r="AA32" s="406"/>
      <c r="AB32" s="407"/>
    </row>
    <row r="33" spans="3:28" ht="18.75" customHeight="1" x14ac:dyDescent="0.25">
      <c r="C33" s="350"/>
      <c r="D33" s="351"/>
      <c r="E33" s="351"/>
      <c r="F33" s="351"/>
      <c r="G33" s="351"/>
      <c r="H33" s="351"/>
      <c r="I33" s="351"/>
      <c r="J33" s="352"/>
      <c r="L33" s="350"/>
      <c r="M33" s="351"/>
      <c r="N33" s="351"/>
      <c r="O33" s="351"/>
      <c r="P33" s="351"/>
      <c r="Q33" s="351"/>
      <c r="R33" s="351"/>
      <c r="S33" s="352"/>
      <c r="U33" s="405"/>
      <c r="V33" s="406"/>
      <c r="W33" s="406"/>
      <c r="X33" s="406"/>
      <c r="Y33" s="406"/>
      <c r="Z33" s="406"/>
      <c r="AA33" s="406"/>
      <c r="AB33" s="407"/>
    </row>
    <row r="34" spans="3:28" ht="18.75" customHeight="1" x14ac:dyDescent="0.25">
      <c r="C34" s="350"/>
      <c r="D34" s="351"/>
      <c r="E34" s="351"/>
      <c r="F34" s="351"/>
      <c r="G34" s="351"/>
      <c r="H34" s="351"/>
      <c r="I34" s="351"/>
      <c r="J34" s="352"/>
      <c r="L34" s="350"/>
      <c r="M34" s="351"/>
      <c r="N34" s="351"/>
      <c r="O34" s="351"/>
      <c r="P34" s="351"/>
      <c r="Q34" s="351"/>
      <c r="R34" s="351"/>
      <c r="S34" s="352"/>
      <c r="U34" s="405"/>
      <c r="V34" s="406"/>
      <c r="W34" s="406"/>
      <c r="X34" s="406"/>
      <c r="Y34" s="406"/>
      <c r="Z34" s="406"/>
      <c r="AA34" s="406"/>
      <c r="AB34" s="407"/>
    </row>
    <row r="35" spans="3:28" ht="18.75" customHeight="1" thickBot="1" x14ac:dyDescent="0.3">
      <c r="C35" s="353"/>
      <c r="D35" s="354"/>
      <c r="E35" s="354"/>
      <c r="F35" s="354"/>
      <c r="G35" s="354"/>
      <c r="H35" s="354"/>
      <c r="I35" s="354"/>
      <c r="J35" s="355"/>
      <c r="L35" s="353"/>
      <c r="M35" s="354"/>
      <c r="N35" s="354"/>
      <c r="O35" s="354"/>
      <c r="P35" s="354"/>
      <c r="Q35" s="354"/>
      <c r="R35" s="354"/>
      <c r="S35" s="355"/>
      <c r="U35" s="408"/>
      <c r="V35" s="409"/>
      <c r="W35" s="409"/>
      <c r="X35" s="409"/>
      <c r="Y35" s="409"/>
      <c r="Z35" s="409"/>
      <c r="AA35" s="409"/>
      <c r="AB35" s="410"/>
    </row>
    <row r="36" spans="3:28" ht="18.75" customHeight="1" x14ac:dyDescent="0.25">
      <c r="C36" s="360" t="str">
        <f ca="1">AD8&amp;AE8&amp;AF8</f>
        <v>2005-Alemania</v>
      </c>
      <c r="D36" s="361"/>
      <c r="E36" s="361"/>
      <c r="F36" s="361"/>
      <c r="G36" s="361"/>
      <c r="H36" s="361"/>
      <c r="I36" s="361"/>
      <c r="J36" s="362"/>
      <c r="L36" s="360" t="str">
        <f ca="1">AD9&amp;AE9&amp;AF9</f>
        <v>2009-Sudáfrica</v>
      </c>
      <c r="M36" s="361"/>
      <c r="N36" s="361"/>
      <c r="O36" s="361"/>
      <c r="P36" s="361"/>
      <c r="Q36" s="361"/>
      <c r="R36" s="361"/>
      <c r="S36" s="362"/>
      <c r="U36" s="360" t="str">
        <f>AD10&amp;AE10&amp;AF10</f>
        <v>2013-Brasil</v>
      </c>
      <c r="V36" s="361"/>
      <c r="W36" s="361"/>
      <c r="X36" s="361"/>
      <c r="Y36" s="361"/>
      <c r="Z36" s="361"/>
      <c r="AA36" s="361"/>
      <c r="AB36" s="362"/>
    </row>
    <row r="37" spans="3:28" ht="18.75" customHeight="1" x14ac:dyDescent="0.25">
      <c r="C37" s="86">
        <v>1</v>
      </c>
      <c r="D37" s="356" t="str">
        <f ca="1">Traducciones!C81</f>
        <v>Brasil</v>
      </c>
      <c r="E37" s="356"/>
      <c r="F37" s="356"/>
      <c r="G37" s="356"/>
      <c r="H37" s="356"/>
      <c r="I37" s="356"/>
      <c r="J37" s="357"/>
      <c r="L37" s="86">
        <v>1</v>
      </c>
      <c r="M37" s="356" t="str">
        <f ca="1">Traducciones!C81</f>
        <v>Brasil</v>
      </c>
      <c r="N37" s="356"/>
      <c r="O37" s="356"/>
      <c r="P37" s="356"/>
      <c r="Q37" s="356"/>
      <c r="R37" s="356"/>
      <c r="S37" s="357"/>
      <c r="U37" s="86">
        <v>1</v>
      </c>
      <c r="V37" s="356" t="str">
        <f ca="1">IF('Fase Final'!N7&lt;&gt;"",'Fase Final'!S6,"")</f>
        <v>Brasil</v>
      </c>
      <c r="W37" s="356"/>
      <c r="X37" s="356"/>
      <c r="Y37" s="356"/>
      <c r="Z37" s="356"/>
      <c r="AA37" s="356"/>
      <c r="AB37" s="357"/>
    </row>
    <row r="38" spans="3:28" ht="18.75" customHeight="1" x14ac:dyDescent="0.25">
      <c r="C38" s="86">
        <v>2</v>
      </c>
      <c r="D38" s="356" t="str">
        <f ca="1">Traducciones!C82</f>
        <v>Argentina</v>
      </c>
      <c r="E38" s="356"/>
      <c r="F38" s="356"/>
      <c r="G38" s="356"/>
      <c r="H38" s="356"/>
      <c r="I38" s="356"/>
      <c r="J38" s="357"/>
      <c r="L38" s="86">
        <v>2</v>
      </c>
      <c r="M38" s="356" t="str">
        <f ca="1">Traducciones!C85</f>
        <v>Estados Unidos</v>
      </c>
      <c r="N38" s="356"/>
      <c r="O38" s="356"/>
      <c r="P38" s="356"/>
      <c r="Q38" s="356"/>
      <c r="R38" s="356"/>
      <c r="S38" s="357"/>
      <c r="U38" s="86">
        <v>2</v>
      </c>
      <c r="V38" s="356" t="str">
        <f ca="1">IF('Fase Final'!N7&lt;&gt;"",'Fase Final'!S7,"")</f>
        <v>España</v>
      </c>
      <c r="W38" s="356"/>
      <c r="X38" s="356"/>
      <c r="Y38" s="356"/>
      <c r="Z38" s="356"/>
      <c r="AA38" s="356"/>
      <c r="AB38" s="357"/>
    </row>
    <row r="39" spans="3:28" ht="18.75" customHeight="1" thickBot="1" x14ac:dyDescent="0.3">
      <c r="C39" s="87">
        <v>3</v>
      </c>
      <c r="D39" s="358" t="str">
        <f ca="1">Traducciones!C79</f>
        <v>Alemania</v>
      </c>
      <c r="E39" s="358"/>
      <c r="F39" s="358"/>
      <c r="G39" s="358"/>
      <c r="H39" s="358"/>
      <c r="I39" s="358"/>
      <c r="J39" s="359"/>
      <c r="L39" s="87">
        <v>3</v>
      </c>
      <c r="M39" s="358" t="str">
        <f ca="1">Traducciones!C89</f>
        <v>España</v>
      </c>
      <c r="N39" s="358"/>
      <c r="O39" s="358"/>
      <c r="P39" s="358"/>
      <c r="Q39" s="358"/>
      <c r="R39" s="358"/>
      <c r="S39" s="359"/>
      <c r="U39" s="87">
        <v>3</v>
      </c>
      <c r="V39" s="358" t="str">
        <f ca="1">IF('Fase Final'!E17&lt;&gt;"",'Fase Final'!J16,"")</f>
        <v>Italia</v>
      </c>
      <c r="W39" s="358"/>
      <c r="X39" s="358"/>
      <c r="Y39" s="358"/>
      <c r="Z39" s="358"/>
      <c r="AA39" s="358"/>
      <c r="AB39" s="359"/>
    </row>
    <row r="40" spans="3:28" ht="18.75" customHeight="1" x14ac:dyDescent="0.25"/>
    <row r="41" spans="3:28" ht="18.75" hidden="1" customHeight="1" x14ac:dyDescent="0.25"/>
    <row r="42" spans="3:28" ht="18.75" hidden="1" customHeight="1" x14ac:dyDescent="0.25"/>
    <row r="43" spans="3:28" ht="18.75" hidden="1" customHeight="1" x14ac:dyDescent="0.25"/>
    <row r="44" spans="3:28" ht="18.75" hidden="1" customHeight="1" x14ac:dyDescent="0.25"/>
    <row r="45" spans="3:28" ht="18.75" hidden="1" customHeight="1" x14ac:dyDescent="0.25">
      <c r="T45" s="37"/>
    </row>
    <row r="46" spans="3:28" ht="18.75" hidden="1" customHeight="1" x14ac:dyDescent="0.25">
      <c r="M46" s="37"/>
    </row>
  </sheetData>
  <sheetProtection sheet="1" objects="1" scenarios="1"/>
  <mergeCells count="44">
    <mergeCell ref="V37:AB37"/>
    <mergeCell ref="V38:AB38"/>
    <mergeCell ref="V39:AB39"/>
    <mergeCell ref="M26:S26"/>
    <mergeCell ref="C36:J36"/>
    <mergeCell ref="U36:AB36"/>
    <mergeCell ref="C28:J35"/>
    <mergeCell ref="L28:S35"/>
    <mergeCell ref="L36:S36"/>
    <mergeCell ref="D37:J37"/>
    <mergeCell ref="D38:J38"/>
    <mergeCell ref="D39:J39"/>
    <mergeCell ref="M37:S37"/>
    <mergeCell ref="M38:S38"/>
    <mergeCell ref="M39:S39"/>
    <mergeCell ref="C23:J23"/>
    <mergeCell ref="D24:J24"/>
    <mergeCell ref="D25:J25"/>
    <mergeCell ref="D26:J26"/>
    <mergeCell ref="U23:AB23"/>
    <mergeCell ref="V24:AB24"/>
    <mergeCell ref="V25:AB25"/>
    <mergeCell ref="V26:AB26"/>
    <mergeCell ref="V13:AB13"/>
    <mergeCell ref="L15:S22"/>
    <mergeCell ref="L23:S23"/>
    <mergeCell ref="M24:S24"/>
    <mergeCell ref="M25:S25"/>
    <mergeCell ref="C15:J22"/>
    <mergeCell ref="U15:AB22"/>
    <mergeCell ref="D12:J12"/>
    <mergeCell ref="D13:J13"/>
    <mergeCell ref="L2:S9"/>
    <mergeCell ref="L10:S10"/>
    <mergeCell ref="M11:S11"/>
    <mergeCell ref="M12:S12"/>
    <mergeCell ref="M13:S13"/>
    <mergeCell ref="C2:J9"/>
    <mergeCell ref="C10:J10"/>
    <mergeCell ref="D11:J11"/>
    <mergeCell ref="U2:AB9"/>
    <mergeCell ref="U10:AB10"/>
    <mergeCell ref="V11:AB11"/>
    <mergeCell ref="V12:AB12"/>
  </mergeCells>
  <hyperlinks>
    <hyperlink ref="A4" r:id="rId1"/>
    <hyperlink ref="A5" location="Portada!A1" display="Portada!A1"/>
    <hyperlink ref="A6" location="Plantillas!A1" display="Plantillas!A1"/>
    <hyperlink ref="A7" location="Fichas!A1" display="Fichas!A1"/>
    <hyperlink ref="A8" location="Calendario!A1" display="Calendario!A1"/>
    <hyperlink ref="A9" location="Estadio!A1" display="Estadio!A1"/>
    <hyperlink ref="A10" location="'Grupo A'!A1" display="'Grupo A'!A1"/>
    <hyperlink ref="A11" location="'Grupo B'!A1" display="'Grupo B'!A1"/>
    <hyperlink ref="A12" location="'Fase Final'!A1" display="'Fase Final'!A1"/>
    <hyperlink ref="A13" location="Estadisticas!A1" display="Estadisticas!A1"/>
    <hyperlink ref="A15" location="Version!A1" display="Version!A1"/>
    <hyperlink ref="A14" location="Palmares!A1" display="Palmares!A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32</vt:i4>
      </vt:variant>
    </vt:vector>
  </HeadingPairs>
  <TitlesOfParts>
    <vt:vector size="44" baseType="lpstr">
      <vt:lpstr>Portada</vt:lpstr>
      <vt:lpstr>Calendario</vt:lpstr>
      <vt:lpstr>Estadio</vt:lpstr>
      <vt:lpstr>Grupo A</vt:lpstr>
      <vt:lpstr>Grupo B</vt:lpstr>
      <vt:lpstr>Fase Final</vt:lpstr>
      <vt:lpstr>Traducciones</vt:lpstr>
      <vt:lpstr>Palmares</vt:lpstr>
      <vt:lpstr>Plantillas</vt:lpstr>
      <vt:lpstr>Fichas</vt:lpstr>
      <vt:lpstr>Estadisticas</vt:lpstr>
      <vt:lpstr>Version</vt:lpstr>
      <vt:lpstr>arbitros</vt:lpstr>
      <vt:lpstr>Brasil</vt:lpstr>
      <vt:lpstr>Horas!CET</vt:lpstr>
      <vt:lpstr>España</vt:lpstr>
      <vt:lpstr>estadio</vt:lpstr>
      <vt:lpstr>id_estadio</vt:lpstr>
      <vt:lpstr>idiomas</vt:lpstr>
      <vt:lpstr>Italia</vt:lpstr>
      <vt:lpstr>Japón</vt:lpstr>
      <vt:lpstr>lista_horas</vt:lpstr>
      <vt:lpstr>Méjico</vt:lpstr>
      <vt:lpstr>Nigeria</vt:lpstr>
      <vt:lpstr>num_idiomas</vt:lpstr>
      <vt:lpstr>num_idiomas2</vt:lpstr>
      <vt:lpstr>part1</vt:lpstr>
      <vt:lpstr>part10</vt:lpstr>
      <vt:lpstr>part11</vt:lpstr>
      <vt:lpstr>part12</vt:lpstr>
      <vt:lpstr>part13</vt:lpstr>
      <vt:lpstr>part14</vt:lpstr>
      <vt:lpstr>part15</vt:lpstr>
      <vt:lpstr>part16</vt:lpstr>
      <vt:lpstr>part2</vt:lpstr>
      <vt:lpstr>part3</vt:lpstr>
      <vt:lpstr>part4</vt:lpstr>
      <vt:lpstr>part5</vt:lpstr>
      <vt:lpstr>part6</vt:lpstr>
      <vt:lpstr>part7</vt:lpstr>
      <vt:lpstr>part8</vt:lpstr>
      <vt:lpstr>part9</vt:lpstr>
      <vt:lpstr>Tahití</vt:lpstr>
      <vt:lpstr>Uruguay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Jaime</dc:creator>
  <cp:lastModifiedBy>Jaime</cp:lastModifiedBy>
  <dcterms:created xsi:type="dcterms:W3CDTF">2013-03-16T16:58:58Z</dcterms:created>
  <dcterms:modified xsi:type="dcterms:W3CDTF">2013-07-02T19:11:32Z</dcterms:modified>
</cp:coreProperties>
</file>